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Questa_cartella_di_lavoro" defaultThemeVersion="124226"/>
  <mc:AlternateContent xmlns:mc="http://schemas.openxmlformats.org/markup-compatibility/2006">
    <mc:Choice Requires="x15">
      <x15ac:absPath xmlns:x15ac="http://schemas.microsoft.com/office/spreadsheetml/2010/11/ac" url="Z:\05_NORMATIVE\Parcelle\"/>
    </mc:Choice>
  </mc:AlternateContent>
  <xr:revisionPtr revIDLastSave="0" documentId="13_ncr:1_{596C51DD-C228-4A71-9FA4-08678C30A28F}" xr6:coauthVersionLast="47" xr6:coauthVersionMax="47" xr10:uidLastSave="{00000000-0000-0000-0000-000000000000}"/>
  <bookViews>
    <workbookView xWindow="25080" yWindow="-120" windowWidth="25440" windowHeight="15270" xr2:uid="{00000000-000D-0000-FFFF-FFFF00000000}"/>
  </bookViews>
  <sheets>
    <sheet name="Calcolo D.L. 36-2023" sheetId="1" r:id="rId1"/>
    <sheet name="Tabella-Z1" sheetId="5" r:id="rId2"/>
    <sheet name="Tabella-Z2" sheetId="6" r:id="rId3"/>
  </sheets>
  <definedNames>
    <definedName name="_xlnm._FilterDatabase" localSheetId="1" hidden="1">'Tabella-Z1'!$J$3:$L$65</definedName>
    <definedName name="_xlnm.Print_Area" localSheetId="0">'Calcolo D.L. 36-2023'!$A$1:$AM$228</definedName>
    <definedName name="Categorie">'Tabella-Z1'!$L$4:$L$65</definedName>
    <definedName name="_xlnm.Criteria" localSheetId="1">'Tabella-Z1'!#REF!</definedName>
    <definedName name="_xlnm.Extract" localSheetId="1">'Tabella-Z1'!#REF!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97" i="1" l="1"/>
  <c r="AC121" i="1" l="1"/>
  <c r="G212" i="1"/>
  <c r="AH83" i="1" l="1"/>
  <c r="AE83" i="1"/>
  <c r="AB83" i="1"/>
  <c r="Y83" i="1"/>
  <c r="V83" i="1"/>
  <c r="S83" i="1"/>
  <c r="P83" i="1"/>
  <c r="M83" i="1"/>
  <c r="J83" i="1"/>
  <c r="AH172" i="1" l="1"/>
  <c r="AE172" i="1"/>
  <c r="AB172" i="1"/>
  <c r="Y172" i="1"/>
  <c r="V172" i="1"/>
  <c r="S172" i="1"/>
  <c r="P172" i="1"/>
  <c r="M172" i="1"/>
  <c r="J172" i="1"/>
  <c r="AH170" i="1"/>
  <c r="AE170" i="1"/>
  <c r="AB170" i="1"/>
  <c r="Y170" i="1"/>
  <c r="V170" i="1"/>
  <c r="S170" i="1"/>
  <c r="P170" i="1"/>
  <c r="M170" i="1"/>
  <c r="AQ170" i="1" s="1"/>
  <c r="J170" i="1"/>
  <c r="AH165" i="1"/>
  <c r="AH164" i="1"/>
  <c r="AH163" i="1"/>
  <c r="AH162" i="1"/>
  <c r="AH161" i="1"/>
  <c r="AH160" i="1"/>
  <c r="AB165" i="1"/>
  <c r="AB164" i="1"/>
  <c r="AB163" i="1"/>
  <c r="AB162" i="1"/>
  <c r="AB161" i="1"/>
  <c r="AB160" i="1"/>
  <c r="Y165" i="1"/>
  <c r="Y164" i="1"/>
  <c r="Y163" i="1"/>
  <c r="Y162" i="1"/>
  <c r="Y161" i="1"/>
  <c r="Y160" i="1"/>
  <c r="V165" i="1"/>
  <c r="V164" i="1"/>
  <c r="V163" i="1"/>
  <c r="V162" i="1"/>
  <c r="V161" i="1"/>
  <c r="V160" i="1"/>
  <c r="S165" i="1"/>
  <c r="S164" i="1"/>
  <c r="S163" i="1"/>
  <c r="S162" i="1"/>
  <c r="S161" i="1"/>
  <c r="S160" i="1"/>
  <c r="P165" i="1"/>
  <c r="P164" i="1"/>
  <c r="P163" i="1"/>
  <c r="P162" i="1"/>
  <c r="P161" i="1"/>
  <c r="P160" i="1"/>
  <c r="M165" i="1"/>
  <c r="M164" i="1"/>
  <c r="M163" i="1"/>
  <c r="M162" i="1"/>
  <c r="M161" i="1"/>
  <c r="J165" i="1"/>
  <c r="J164" i="1"/>
  <c r="J163" i="1"/>
  <c r="J162" i="1"/>
  <c r="J161" i="1"/>
  <c r="J160" i="1"/>
  <c r="AH126" i="1"/>
  <c r="AH125" i="1"/>
  <c r="AH124" i="1"/>
  <c r="AE126" i="1"/>
  <c r="AE125" i="1"/>
  <c r="AE124" i="1"/>
  <c r="AB126" i="1"/>
  <c r="AB125" i="1"/>
  <c r="AB124" i="1"/>
  <c r="Y126" i="1"/>
  <c r="Y125" i="1"/>
  <c r="Y124" i="1"/>
  <c r="V126" i="1"/>
  <c r="V125" i="1"/>
  <c r="V124" i="1"/>
  <c r="S126" i="1"/>
  <c r="S125" i="1"/>
  <c r="S124" i="1"/>
  <c r="P126" i="1"/>
  <c r="P125" i="1"/>
  <c r="P124" i="1"/>
  <c r="M126" i="1"/>
  <c r="M125" i="1"/>
  <c r="M124" i="1"/>
  <c r="J126" i="1"/>
  <c r="J125" i="1"/>
  <c r="J124" i="1"/>
  <c r="AH123" i="1"/>
  <c r="AH122" i="1"/>
  <c r="AH121" i="1"/>
  <c r="AE123" i="1"/>
  <c r="AE122" i="1"/>
  <c r="AE121" i="1"/>
  <c r="AB123" i="1"/>
  <c r="AB122" i="1"/>
  <c r="AB121" i="1"/>
  <c r="Y123" i="1"/>
  <c r="Y122" i="1"/>
  <c r="Y121" i="1"/>
  <c r="V123" i="1"/>
  <c r="V122" i="1"/>
  <c r="V121" i="1"/>
  <c r="S123" i="1"/>
  <c r="S122" i="1"/>
  <c r="S121" i="1"/>
  <c r="P123" i="1"/>
  <c r="P122" i="1"/>
  <c r="P121" i="1"/>
  <c r="M123" i="1"/>
  <c r="M122" i="1"/>
  <c r="M121" i="1"/>
  <c r="J123" i="1"/>
  <c r="J122" i="1"/>
  <c r="J121" i="1"/>
  <c r="AH110" i="1"/>
  <c r="AH109" i="1"/>
  <c r="AH108" i="1"/>
  <c r="AH107" i="1"/>
  <c r="AH106" i="1"/>
  <c r="AH105" i="1"/>
  <c r="AB110" i="1"/>
  <c r="AB109" i="1"/>
  <c r="AB108" i="1"/>
  <c r="AB107" i="1"/>
  <c r="AB106" i="1"/>
  <c r="AB105" i="1"/>
  <c r="Y110" i="1"/>
  <c r="Y109" i="1"/>
  <c r="Y108" i="1"/>
  <c r="Y107" i="1"/>
  <c r="Y106" i="1"/>
  <c r="Y105" i="1"/>
  <c r="V110" i="1"/>
  <c r="V109" i="1"/>
  <c r="V108" i="1"/>
  <c r="V107" i="1"/>
  <c r="V106" i="1"/>
  <c r="V105" i="1"/>
  <c r="S110" i="1"/>
  <c r="S109" i="1"/>
  <c r="S108" i="1"/>
  <c r="S107" i="1"/>
  <c r="S106" i="1"/>
  <c r="S105" i="1"/>
  <c r="P110" i="1"/>
  <c r="P109" i="1"/>
  <c r="P108" i="1"/>
  <c r="P107" i="1"/>
  <c r="P106" i="1"/>
  <c r="P105" i="1"/>
  <c r="M110" i="1"/>
  <c r="M109" i="1"/>
  <c r="M108" i="1"/>
  <c r="M107" i="1"/>
  <c r="M106" i="1"/>
  <c r="M105" i="1"/>
  <c r="J109" i="1"/>
  <c r="J108" i="1"/>
  <c r="J107" i="1"/>
  <c r="J106" i="1"/>
  <c r="AH81" i="1"/>
  <c r="AH80" i="1"/>
  <c r="AH79" i="1"/>
  <c r="AE81" i="1"/>
  <c r="AE80" i="1"/>
  <c r="AE79" i="1"/>
  <c r="AB81" i="1"/>
  <c r="AB80" i="1"/>
  <c r="AB79" i="1"/>
  <c r="Y81" i="1"/>
  <c r="Y80" i="1"/>
  <c r="Y79" i="1"/>
  <c r="V81" i="1"/>
  <c r="V80" i="1"/>
  <c r="V79" i="1"/>
  <c r="S81" i="1"/>
  <c r="S80" i="1"/>
  <c r="S79" i="1"/>
  <c r="P81" i="1"/>
  <c r="P80" i="1"/>
  <c r="P79" i="1"/>
  <c r="M81" i="1"/>
  <c r="M80" i="1"/>
  <c r="M79" i="1"/>
  <c r="J80" i="1"/>
  <c r="J110" i="1"/>
  <c r="J105" i="1"/>
  <c r="AH84" i="1"/>
  <c r="AH82" i="1"/>
  <c r="AE84" i="1"/>
  <c r="AE82" i="1"/>
  <c r="AB84" i="1"/>
  <c r="AB82" i="1"/>
  <c r="Y84" i="1"/>
  <c r="Y82" i="1"/>
  <c r="V84" i="1"/>
  <c r="V82" i="1"/>
  <c r="S84" i="1"/>
  <c r="S82" i="1"/>
  <c r="P84" i="1"/>
  <c r="P82" i="1"/>
  <c r="M84" i="1"/>
  <c r="M82" i="1"/>
  <c r="J84" i="1"/>
  <c r="J82" i="1"/>
  <c r="J79" i="1"/>
  <c r="J68" i="1"/>
  <c r="J81" i="1"/>
  <c r="AH73" i="1"/>
  <c r="AH72" i="1"/>
  <c r="AH71" i="1"/>
  <c r="AH70" i="1"/>
  <c r="AH69" i="1"/>
  <c r="AH68" i="1"/>
  <c r="AB73" i="1"/>
  <c r="AB72" i="1"/>
  <c r="AB71" i="1"/>
  <c r="AB70" i="1"/>
  <c r="AB69" i="1"/>
  <c r="AB68" i="1"/>
  <c r="Y73" i="1"/>
  <c r="Y72" i="1"/>
  <c r="Y71" i="1"/>
  <c r="Y70" i="1"/>
  <c r="Y69" i="1"/>
  <c r="Y68" i="1"/>
  <c r="V73" i="1"/>
  <c r="V72" i="1"/>
  <c r="V71" i="1"/>
  <c r="V70" i="1"/>
  <c r="V69" i="1"/>
  <c r="V68" i="1"/>
  <c r="S73" i="1"/>
  <c r="S72" i="1"/>
  <c r="S71" i="1"/>
  <c r="S70" i="1"/>
  <c r="S69" i="1"/>
  <c r="S68" i="1"/>
  <c r="P73" i="1"/>
  <c r="P72" i="1"/>
  <c r="P71" i="1"/>
  <c r="P70" i="1"/>
  <c r="P69" i="1"/>
  <c r="P68" i="1"/>
  <c r="M73" i="1"/>
  <c r="M72" i="1"/>
  <c r="M71" i="1"/>
  <c r="M70" i="1"/>
  <c r="M69" i="1"/>
  <c r="M68" i="1"/>
  <c r="J71" i="1"/>
  <c r="J69" i="1"/>
  <c r="J72" i="1"/>
  <c r="J70" i="1"/>
  <c r="J73" i="1"/>
  <c r="N68" i="1"/>
  <c r="AK191" i="1"/>
  <c r="AH192" i="1"/>
  <c r="AH191" i="1"/>
  <c r="AH182" i="1"/>
  <c r="AH181" i="1"/>
  <c r="AE182" i="1"/>
  <c r="AE181" i="1"/>
  <c r="AB184" i="1"/>
  <c r="AB182" i="1"/>
  <c r="AB181" i="1"/>
  <c r="Y182" i="1"/>
  <c r="Y181" i="1"/>
  <c r="V185" i="1"/>
  <c r="V184" i="1"/>
  <c r="V182" i="1"/>
  <c r="V181" i="1"/>
  <c r="S185" i="1"/>
  <c r="S184" i="1"/>
  <c r="S182" i="1"/>
  <c r="S181" i="1"/>
  <c r="P185" i="1"/>
  <c r="P184" i="1"/>
  <c r="P182" i="1"/>
  <c r="P181" i="1"/>
  <c r="M185" i="1"/>
  <c r="M183" i="1"/>
  <c r="M182" i="1"/>
  <c r="M181" i="1"/>
  <c r="J185" i="1"/>
  <c r="J182" i="1"/>
  <c r="J181" i="1"/>
  <c r="AH175" i="1"/>
  <c r="AH174" i="1"/>
  <c r="AH173" i="1"/>
  <c r="AH171" i="1"/>
  <c r="AH169" i="1"/>
  <c r="AH168" i="1"/>
  <c r="AH167" i="1"/>
  <c r="AH166" i="1"/>
  <c r="AH159" i="1"/>
  <c r="AH158" i="1"/>
  <c r="AH157" i="1"/>
  <c r="AH156" i="1"/>
  <c r="AH155" i="1"/>
  <c r="AE175" i="1"/>
  <c r="AE174" i="1"/>
  <c r="AE173" i="1"/>
  <c r="AE171" i="1"/>
  <c r="AE169" i="1"/>
  <c r="AE168" i="1"/>
  <c r="AE167" i="1"/>
  <c r="AE166" i="1"/>
  <c r="AE159" i="1"/>
  <c r="AE158" i="1"/>
  <c r="AE157" i="1"/>
  <c r="AE156" i="1"/>
  <c r="AE155" i="1"/>
  <c r="AB175" i="1"/>
  <c r="AB174" i="1"/>
  <c r="AB173" i="1"/>
  <c r="AB171" i="1"/>
  <c r="AB169" i="1"/>
  <c r="AB168" i="1"/>
  <c r="AB167" i="1"/>
  <c r="AB166" i="1"/>
  <c r="AB159" i="1"/>
  <c r="AB158" i="1"/>
  <c r="AB157" i="1"/>
  <c r="AB156" i="1"/>
  <c r="AB155" i="1"/>
  <c r="Y175" i="1"/>
  <c r="Y174" i="1"/>
  <c r="Y173" i="1"/>
  <c r="Y171" i="1"/>
  <c r="Y169" i="1"/>
  <c r="Y168" i="1"/>
  <c r="Y167" i="1"/>
  <c r="Y166" i="1"/>
  <c r="Y159" i="1"/>
  <c r="Y158" i="1"/>
  <c r="Y157" i="1"/>
  <c r="Y156" i="1"/>
  <c r="Y155" i="1"/>
  <c r="V175" i="1"/>
  <c r="V174" i="1"/>
  <c r="V173" i="1"/>
  <c r="V171" i="1"/>
  <c r="V169" i="1"/>
  <c r="V168" i="1"/>
  <c r="V167" i="1"/>
  <c r="V166" i="1"/>
  <c r="V159" i="1"/>
  <c r="V158" i="1"/>
  <c r="V157" i="1"/>
  <c r="V156" i="1"/>
  <c r="V155" i="1"/>
  <c r="S175" i="1"/>
  <c r="S174" i="1"/>
  <c r="S173" i="1"/>
  <c r="S171" i="1"/>
  <c r="S169" i="1"/>
  <c r="S168" i="1"/>
  <c r="S167" i="1"/>
  <c r="S166" i="1"/>
  <c r="S159" i="1"/>
  <c r="S158" i="1"/>
  <c r="S157" i="1"/>
  <c r="S156" i="1"/>
  <c r="S155" i="1"/>
  <c r="P175" i="1"/>
  <c r="P174" i="1"/>
  <c r="P173" i="1"/>
  <c r="P171" i="1"/>
  <c r="P169" i="1"/>
  <c r="P168" i="1"/>
  <c r="P167" i="1"/>
  <c r="P166" i="1"/>
  <c r="P159" i="1"/>
  <c r="P158" i="1"/>
  <c r="P157" i="1"/>
  <c r="P156" i="1"/>
  <c r="P155" i="1"/>
  <c r="M175" i="1"/>
  <c r="M174" i="1"/>
  <c r="M173" i="1"/>
  <c r="M171" i="1"/>
  <c r="M169" i="1"/>
  <c r="M168" i="1"/>
  <c r="M167" i="1"/>
  <c r="M166" i="1"/>
  <c r="M159" i="1"/>
  <c r="M158" i="1"/>
  <c r="M157" i="1"/>
  <c r="M156" i="1"/>
  <c r="M155" i="1"/>
  <c r="J175" i="1"/>
  <c r="J174" i="1"/>
  <c r="J173" i="1"/>
  <c r="J171" i="1"/>
  <c r="J169" i="1"/>
  <c r="J168" i="1"/>
  <c r="J167" i="1"/>
  <c r="J166" i="1"/>
  <c r="J159" i="1"/>
  <c r="J158" i="1"/>
  <c r="J157" i="1"/>
  <c r="J156" i="1"/>
  <c r="J155" i="1"/>
  <c r="AH149" i="1"/>
  <c r="AH148" i="1"/>
  <c r="AH147" i="1"/>
  <c r="AH146" i="1"/>
  <c r="AH145" i="1"/>
  <c r="AH144" i="1"/>
  <c r="AH143" i="1"/>
  <c r="AH142" i="1"/>
  <c r="AH141" i="1"/>
  <c r="AH140" i="1"/>
  <c r="AH139" i="1"/>
  <c r="AH138" i="1"/>
  <c r="AE149" i="1"/>
  <c r="AE148" i="1"/>
  <c r="AE147" i="1"/>
  <c r="AE146" i="1"/>
  <c r="AE145" i="1"/>
  <c r="AE144" i="1"/>
  <c r="AE143" i="1"/>
  <c r="AE142" i="1"/>
  <c r="AE141" i="1"/>
  <c r="AE140" i="1"/>
  <c r="AE139" i="1"/>
  <c r="AE138" i="1"/>
  <c r="AB149" i="1"/>
  <c r="AB148" i="1"/>
  <c r="AB147" i="1"/>
  <c r="AB146" i="1"/>
  <c r="AB145" i="1"/>
  <c r="AB144" i="1"/>
  <c r="AB143" i="1"/>
  <c r="AB142" i="1"/>
  <c r="AB141" i="1"/>
  <c r="AB140" i="1"/>
  <c r="AB139" i="1"/>
  <c r="AB138" i="1"/>
  <c r="Y149" i="1"/>
  <c r="Y148" i="1"/>
  <c r="Y147" i="1"/>
  <c r="Y146" i="1"/>
  <c r="Y145" i="1"/>
  <c r="Y144" i="1"/>
  <c r="Y143" i="1"/>
  <c r="Y142" i="1"/>
  <c r="Y141" i="1"/>
  <c r="Y140" i="1"/>
  <c r="Y139" i="1"/>
  <c r="Y138" i="1"/>
  <c r="V149" i="1"/>
  <c r="V148" i="1"/>
  <c r="V147" i="1"/>
  <c r="V146" i="1"/>
  <c r="V145" i="1"/>
  <c r="V144" i="1"/>
  <c r="V143" i="1"/>
  <c r="V142" i="1"/>
  <c r="V141" i="1"/>
  <c r="V140" i="1"/>
  <c r="V139" i="1"/>
  <c r="V138" i="1"/>
  <c r="S149" i="1"/>
  <c r="S148" i="1"/>
  <c r="S147" i="1"/>
  <c r="S146" i="1"/>
  <c r="S145" i="1"/>
  <c r="S144" i="1"/>
  <c r="S143" i="1"/>
  <c r="S142" i="1"/>
  <c r="S141" i="1"/>
  <c r="S140" i="1"/>
  <c r="S139" i="1"/>
  <c r="S138" i="1"/>
  <c r="P149" i="1"/>
  <c r="P148" i="1"/>
  <c r="P147" i="1"/>
  <c r="P146" i="1"/>
  <c r="P145" i="1"/>
  <c r="P144" i="1"/>
  <c r="P143" i="1"/>
  <c r="P142" i="1"/>
  <c r="P141" i="1"/>
  <c r="P140" i="1"/>
  <c r="P139" i="1"/>
  <c r="P138" i="1"/>
  <c r="M149" i="1"/>
  <c r="M148" i="1"/>
  <c r="M147" i="1"/>
  <c r="M146" i="1"/>
  <c r="M145" i="1"/>
  <c r="M144" i="1"/>
  <c r="M143" i="1"/>
  <c r="M142" i="1"/>
  <c r="M141" i="1"/>
  <c r="M140" i="1"/>
  <c r="M139" i="1"/>
  <c r="M138" i="1"/>
  <c r="J149" i="1"/>
  <c r="J148" i="1"/>
  <c r="J147" i="1"/>
  <c r="J146" i="1"/>
  <c r="J145" i="1"/>
  <c r="J144" i="1"/>
  <c r="J143" i="1"/>
  <c r="J142" i="1"/>
  <c r="J141" i="1"/>
  <c r="J140" i="1"/>
  <c r="J139" i="1"/>
  <c r="J138" i="1"/>
  <c r="AH104" i="1"/>
  <c r="AH103" i="1"/>
  <c r="AH102" i="1"/>
  <c r="AH101" i="1"/>
  <c r="AH100" i="1"/>
  <c r="AH99" i="1"/>
  <c r="AH98" i="1"/>
  <c r="AH97" i="1"/>
  <c r="AH96" i="1"/>
  <c r="AH95" i="1"/>
  <c r="AH93" i="1"/>
  <c r="AH114" i="1"/>
  <c r="AH116" i="1"/>
  <c r="AH132" i="1"/>
  <c r="AH131" i="1"/>
  <c r="AH130" i="1"/>
  <c r="AH129" i="1"/>
  <c r="AH128" i="1"/>
  <c r="AH127" i="1"/>
  <c r="AH120" i="1"/>
  <c r="AE132" i="1"/>
  <c r="AE131" i="1"/>
  <c r="AE130" i="1"/>
  <c r="AE129" i="1"/>
  <c r="AE128" i="1"/>
  <c r="AE127" i="1"/>
  <c r="AE120" i="1"/>
  <c r="AE116" i="1"/>
  <c r="AE114" i="1"/>
  <c r="AE100" i="1"/>
  <c r="AE99" i="1"/>
  <c r="AE97" i="1"/>
  <c r="AE95" i="1"/>
  <c r="AE93" i="1"/>
  <c r="AB132" i="1"/>
  <c r="AB131" i="1"/>
  <c r="AB130" i="1"/>
  <c r="AB129" i="1"/>
  <c r="AB128" i="1"/>
  <c r="AB127" i="1"/>
  <c r="AB120" i="1"/>
  <c r="AB116" i="1"/>
  <c r="AB114" i="1"/>
  <c r="AB104" i="1"/>
  <c r="AB103" i="1"/>
  <c r="AB102" i="1"/>
  <c r="AB101" i="1"/>
  <c r="AB100" i="1"/>
  <c r="AB99" i="1"/>
  <c r="AB98" i="1"/>
  <c r="AB97" i="1"/>
  <c r="AB96" i="1"/>
  <c r="AB95" i="1"/>
  <c r="AB93" i="1"/>
  <c r="Y132" i="1"/>
  <c r="Y131" i="1"/>
  <c r="Y130" i="1"/>
  <c r="Y129" i="1"/>
  <c r="Y128" i="1"/>
  <c r="Y127" i="1"/>
  <c r="Y120" i="1"/>
  <c r="Y117" i="1"/>
  <c r="Y116" i="1"/>
  <c r="Y114" i="1"/>
  <c r="Y104" i="1"/>
  <c r="Y103" i="1"/>
  <c r="Y102" i="1"/>
  <c r="Y101" i="1"/>
  <c r="Y100" i="1"/>
  <c r="Y99" i="1"/>
  <c r="Y98" i="1"/>
  <c r="Y97" i="1"/>
  <c r="Y96" i="1"/>
  <c r="Y95" i="1"/>
  <c r="Y93" i="1"/>
  <c r="V132" i="1"/>
  <c r="V131" i="1"/>
  <c r="V130" i="1"/>
  <c r="V129" i="1"/>
  <c r="V128" i="1"/>
  <c r="V127" i="1"/>
  <c r="V120" i="1"/>
  <c r="V119" i="1"/>
  <c r="V118" i="1"/>
  <c r="V117" i="1"/>
  <c r="V116" i="1"/>
  <c r="V115" i="1"/>
  <c r="V114" i="1"/>
  <c r="V104" i="1"/>
  <c r="V103" i="1"/>
  <c r="V102" i="1"/>
  <c r="V101" i="1"/>
  <c r="V100" i="1"/>
  <c r="V99" i="1"/>
  <c r="V98" i="1"/>
  <c r="V97" i="1"/>
  <c r="V96" i="1"/>
  <c r="V95" i="1"/>
  <c r="V94" i="1"/>
  <c r="V93" i="1"/>
  <c r="S104" i="1"/>
  <c r="S103" i="1"/>
  <c r="S102" i="1"/>
  <c r="S101" i="1"/>
  <c r="S100" i="1"/>
  <c r="S99" i="1"/>
  <c r="S98" i="1"/>
  <c r="S97" i="1"/>
  <c r="S96" i="1"/>
  <c r="S95" i="1"/>
  <c r="S94" i="1"/>
  <c r="S93" i="1"/>
  <c r="S132" i="1"/>
  <c r="S131" i="1"/>
  <c r="S130" i="1"/>
  <c r="S129" i="1"/>
  <c r="S128" i="1"/>
  <c r="S127" i="1"/>
  <c r="S120" i="1"/>
  <c r="S119" i="1"/>
  <c r="S118" i="1"/>
  <c r="S117" i="1"/>
  <c r="S116" i="1"/>
  <c r="S115" i="1"/>
  <c r="S114" i="1"/>
  <c r="P132" i="1"/>
  <c r="P131" i="1"/>
  <c r="P130" i="1"/>
  <c r="P129" i="1"/>
  <c r="P128" i="1"/>
  <c r="P127" i="1"/>
  <c r="P120" i="1"/>
  <c r="P119" i="1"/>
  <c r="P118" i="1"/>
  <c r="P117" i="1"/>
  <c r="P116" i="1"/>
  <c r="P115" i="1"/>
  <c r="P114" i="1"/>
  <c r="P104" i="1"/>
  <c r="P103" i="1"/>
  <c r="P102" i="1"/>
  <c r="P101" i="1"/>
  <c r="P100" i="1"/>
  <c r="P99" i="1"/>
  <c r="P98" i="1"/>
  <c r="P97" i="1"/>
  <c r="P96" i="1"/>
  <c r="P95" i="1"/>
  <c r="P94" i="1"/>
  <c r="P93" i="1"/>
  <c r="M132" i="1"/>
  <c r="M131" i="1"/>
  <c r="M130" i="1"/>
  <c r="M129" i="1"/>
  <c r="M128" i="1"/>
  <c r="M127" i="1"/>
  <c r="M120" i="1"/>
  <c r="M119" i="1"/>
  <c r="M118" i="1"/>
  <c r="M117" i="1"/>
  <c r="M116" i="1"/>
  <c r="M115" i="1"/>
  <c r="M114" i="1"/>
  <c r="M113" i="1"/>
  <c r="M112" i="1"/>
  <c r="M111" i="1"/>
  <c r="M104" i="1"/>
  <c r="M103" i="1"/>
  <c r="M102" i="1"/>
  <c r="M101" i="1"/>
  <c r="M100" i="1"/>
  <c r="M99" i="1"/>
  <c r="M98" i="1"/>
  <c r="M97" i="1"/>
  <c r="M96" i="1"/>
  <c r="M95" i="1"/>
  <c r="M94" i="1"/>
  <c r="M93" i="1"/>
  <c r="J132" i="1"/>
  <c r="J131" i="1"/>
  <c r="J130" i="1"/>
  <c r="J129" i="1"/>
  <c r="J128" i="1"/>
  <c r="J127" i="1"/>
  <c r="J120" i="1"/>
  <c r="J119" i="1"/>
  <c r="J118" i="1"/>
  <c r="J117" i="1"/>
  <c r="J116" i="1"/>
  <c r="J115" i="1"/>
  <c r="J114" i="1"/>
  <c r="J104" i="1"/>
  <c r="J103" i="1"/>
  <c r="J102" i="1"/>
  <c r="J101" i="1"/>
  <c r="J100" i="1"/>
  <c r="J99" i="1"/>
  <c r="J98" i="1"/>
  <c r="J97" i="1"/>
  <c r="J96" i="1"/>
  <c r="J95" i="1"/>
  <c r="J94" i="1"/>
  <c r="J93" i="1"/>
  <c r="AH87" i="1"/>
  <c r="AH86" i="1"/>
  <c r="AH85" i="1"/>
  <c r="AH78" i="1"/>
  <c r="AH75" i="1"/>
  <c r="AH74" i="1"/>
  <c r="AH67" i="1"/>
  <c r="AH66" i="1"/>
  <c r="AH65" i="1"/>
  <c r="AH64" i="1"/>
  <c r="AH63" i="1"/>
  <c r="AH62" i="1"/>
  <c r="AH61" i="1"/>
  <c r="AH60" i="1"/>
  <c r="AH59" i="1"/>
  <c r="AH58" i="1"/>
  <c r="AE87" i="1"/>
  <c r="AE86" i="1"/>
  <c r="AE85" i="1"/>
  <c r="AE78" i="1"/>
  <c r="AE74" i="1"/>
  <c r="AE62" i="1"/>
  <c r="AE61" i="1"/>
  <c r="AE59" i="1"/>
  <c r="AE58" i="1"/>
  <c r="AB87" i="1"/>
  <c r="AB86" i="1"/>
  <c r="AB85" i="1"/>
  <c r="AB78" i="1"/>
  <c r="AB75" i="1"/>
  <c r="AB74" i="1"/>
  <c r="AB67" i="1"/>
  <c r="AB66" i="1"/>
  <c r="AB65" i="1"/>
  <c r="AB64" i="1"/>
  <c r="AB63" i="1"/>
  <c r="AB62" i="1"/>
  <c r="AB61" i="1"/>
  <c r="AB60" i="1"/>
  <c r="AB59" i="1"/>
  <c r="AB58" i="1"/>
  <c r="Y87" i="1"/>
  <c r="Y86" i="1"/>
  <c r="Y85" i="1"/>
  <c r="Y78" i="1"/>
  <c r="Y75" i="1"/>
  <c r="Y74" i="1"/>
  <c r="Y67" i="1"/>
  <c r="Y66" i="1"/>
  <c r="Y65" i="1"/>
  <c r="Y64" i="1"/>
  <c r="Y63" i="1"/>
  <c r="Y62" i="1"/>
  <c r="Y61" i="1"/>
  <c r="Y60" i="1"/>
  <c r="Y59" i="1"/>
  <c r="Y58" i="1"/>
  <c r="V87" i="1"/>
  <c r="V86" i="1"/>
  <c r="V85" i="1"/>
  <c r="V78" i="1"/>
  <c r="V77" i="1"/>
  <c r="V76" i="1"/>
  <c r="V75" i="1"/>
  <c r="V74" i="1"/>
  <c r="V67" i="1"/>
  <c r="V66" i="1"/>
  <c r="V65" i="1"/>
  <c r="V64" i="1"/>
  <c r="V63" i="1"/>
  <c r="V62" i="1"/>
  <c r="V61" i="1"/>
  <c r="V60" i="1"/>
  <c r="V59" i="1"/>
  <c r="V58" i="1"/>
  <c r="S87" i="1"/>
  <c r="S86" i="1"/>
  <c r="S85" i="1"/>
  <c r="S78" i="1"/>
  <c r="S77" i="1"/>
  <c r="S76" i="1"/>
  <c r="S75" i="1"/>
  <c r="S74" i="1"/>
  <c r="S67" i="1"/>
  <c r="S66" i="1"/>
  <c r="S65" i="1"/>
  <c r="S64" i="1"/>
  <c r="S63" i="1"/>
  <c r="S62" i="1"/>
  <c r="S61" i="1"/>
  <c r="S60" i="1"/>
  <c r="S59" i="1"/>
  <c r="S58" i="1"/>
  <c r="P87" i="1"/>
  <c r="P86" i="1"/>
  <c r="P85" i="1"/>
  <c r="P78" i="1"/>
  <c r="P77" i="1"/>
  <c r="P76" i="1"/>
  <c r="P75" i="1"/>
  <c r="P74" i="1"/>
  <c r="P67" i="1"/>
  <c r="P66" i="1"/>
  <c r="P65" i="1"/>
  <c r="P64" i="1"/>
  <c r="P63" i="1"/>
  <c r="P62" i="1"/>
  <c r="P61" i="1"/>
  <c r="P60" i="1"/>
  <c r="P59" i="1"/>
  <c r="P58" i="1"/>
  <c r="M87" i="1"/>
  <c r="M86" i="1"/>
  <c r="M85" i="1"/>
  <c r="M78" i="1"/>
  <c r="M77" i="1"/>
  <c r="M76" i="1"/>
  <c r="M75" i="1"/>
  <c r="M74" i="1"/>
  <c r="M67" i="1"/>
  <c r="M66" i="1"/>
  <c r="M65" i="1"/>
  <c r="M64" i="1"/>
  <c r="M63" i="1"/>
  <c r="M62" i="1"/>
  <c r="M61" i="1"/>
  <c r="M60" i="1"/>
  <c r="M59" i="1"/>
  <c r="M58" i="1"/>
  <c r="J87" i="1"/>
  <c r="J86" i="1"/>
  <c r="J85" i="1"/>
  <c r="J78" i="1"/>
  <c r="J77" i="1"/>
  <c r="J76" i="1"/>
  <c r="J75" i="1"/>
  <c r="J74" i="1"/>
  <c r="J67" i="1"/>
  <c r="J66" i="1"/>
  <c r="J65" i="1"/>
  <c r="J64" i="1"/>
  <c r="J63" i="1"/>
  <c r="J62" i="1"/>
  <c r="J61" i="1"/>
  <c r="J60" i="1"/>
  <c r="J59" i="1"/>
  <c r="J58" i="1"/>
  <c r="K58" i="1"/>
  <c r="N58" i="1"/>
  <c r="Q58" i="1"/>
  <c r="AK52" i="1"/>
  <c r="AK51" i="1"/>
  <c r="AK50" i="1"/>
  <c r="AK49" i="1"/>
  <c r="AH52" i="1"/>
  <c r="AH51" i="1"/>
  <c r="AH50" i="1"/>
  <c r="AH49" i="1"/>
  <c r="AH48" i="1"/>
  <c r="AH47" i="1"/>
  <c r="AH46" i="1"/>
  <c r="AH45" i="1"/>
  <c r="AH44" i="1"/>
  <c r="AH43" i="1"/>
  <c r="AE48" i="1"/>
  <c r="AE47" i="1"/>
  <c r="AE46" i="1"/>
  <c r="AE45" i="1"/>
  <c r="AE44" i="1"/>
  <c r="AE43" i="1"/>
  <c r="AB48" i="1"/>
  <c r="AB47" i="1"/>
  <c r="AB46" i="1"/>
  <c r="AB45" i="1"/>
  <c r="AB44" i="1"/>
  <c r="AB43" i="1"/>
  <c r="Y48" i="1"/>
  <c r="Y47" i="1"/>
  <c r="Y46" i="1"/>
  <c r="Y45" i="1"/>
  <c r="Y44" i="1"/>
  <c r="Y43" i="1"/>
  <c r="V48" i="1"/>
  <c r="V47" i="1"/>
  <c r="V46" i="1"/>
  <c r="V45" i="1"/>
  <c r="V44" i="1"/>
  <c r="V43" i="1"/>
  <c r="S48" i="1"/>
  <c r="S47" i="1"/>
  <c r="S46" i="1"/>
  <c r="S45" i="1"/>
  <c r="S44" i="1"/>
  <c r="S43" i="1"/>
  <c r="P48" i="1"/>
  <c r="P47" i="1"/>
  <c r="P46" i="1"/>
  <c r="P45" i="1"/>
  <c r="P44" i="1"/>
  <c r="P43" i="1"/>
  <c r="M48" i="1"/>
  <c r="M47" i="1"/>
  <c r="M46" i="1"/>
  <c r="M45" i="1"/>
  <c r="M44" i="1"/>
  <c r="M43" i="1"/>
  <c r="J48" i="1"/>
  <c r="J47" i="1"/>
  <c r="J46" i="1"/>
  <c r="J45" i="1"/>
  <c r="J44" i="1"/>
  <c r="J43" i="1"/>
  <c r="AH37" i="1"/>
  <c r="AH36" i="1"/>
  <c r="AH35" i="1"/>
  <c r="AH34" i="1"/>
  <c r="AH33" i="1"/>
  <c r="AH32" i="1"/>
  <c r="AH31" i="1"/>
  <c r="AH30" i="1"/>
  <c r="AH29" i="1"/>
  <c r="AH28" i="1"/>
  <c r="AH27" i="1"/>
  <c r="AH26" i="1"/>
  <c r="AK26" i="1"/>
  <c r="AK37" i="1"/>
  <c r="AK36" i="1"/>
  <c r="AK35" i="1"/>
  <c r="AK34" i="1"/>
  <c r="AK33" i="1"/>
  <c r="AK32" i="1"/>
  <c r="AK31" i="1"/>
  <c r="AK29" i="1"/>
  <c r="AK28" i="1"/>
  <c r="AK27" i="1"/>
  <c r="AK25" i="1"/>
  <c r="AK24" i="1"/>
  <c r="AK23" i="1"/>
  <c r="AB133" i="1" l="1"/>
  <c r="M133" i="1"/>
  <c r="V176" i="1"/>
  <c r="M176" i="1"/>
  <c r="J176" i="1"/>
  <c r="AI145" i="1"/>
  <c r="AI143" i="1"/>
  <c r="AI142" i="1"/>
  <c r="AI141" i="1"/>
  <c r="AF141" i="1"/>
  <c r="AF145" i="1"/>
  <c r="AF143" i="1"/>
  <c r="AF142" i="1"/>
  <c r="AC141" i="1"/>
  <c r="AC145" i="1"/>
  <c r="AC143" i="1"/>
  <c r="AC142" i="1"/>
  <c r="Z141" i="1"/>
  <c r="Z145" i="1"/>
  <c r="Z143" i="1"/>
  <c r="Z142" i="1"/>
  <c r="W141" i="1"/>
  <c r="W145" i="1"/>
  <c r="W143" i="1"/>
  <c r="W142" i="1"/>
  <c r="T141" i="1"/>
  <c r="T145" i="1"/>
  <c r="T142" i="1"/>
  <c r="T143" i="1"/>
  <c r="Q145" i="1"/>
  <c r="Q143" i="1"/>
  <c r="Q142" i="1"/>
  <c r="Q141" i="1"/>
  <c r="N145" i="1"/>
  <c r="N142" i="1"/>
  <c r="N143" i="1"/>
  <c r="N141" i="1"/>
  <c r="K145" i="1"/>
  <c r="K142" i="1"/>
  <c r="K143" i="1"/>
  <c r="K141" i="1"/>
  <c r="E145" i="1"/>
  <c r="E142" i="1"/>
  <c r="E141" i="1"/>
  <c r="E143" i="1"/>
  <c r="E132" i="1"/>
  <c r="E131" i="1"/>
  <c r="E130" i="1"/>
  <c r="AI132" i="1"/>
  <c r="AI130" i="1"/>
  <c r="AI131" i="1"/>
  <c r="AF132" i="1"/>
  <c r="AF130" i="1"/>
  <c r="AF131" i="1"/>
  <c r="AC132" i="1"/>
  <c r="AC130" i="1"/>
  <c r="AC131" i="1"/>
  <c r="Z132" i="1"/>
  <c r="Z130" i="1"/>
  <c r="Z131" i="1"/>
  <c r="W132" i="1"/>
  <c r="W130" i="1"/>
  <c r="W131" i="1"/>
  <c r="T132" i="1"/>
  <c r="Q132" i="1"/>
  <c r="N132" i="1"/>
  <c r="K132" i="1"/>
  <c r="T130" i="1"/>
  <c r="T131" i="1"/>
  <c r="Q130" i="1"/>
  <c r="Q131" i="1"/>
  <c r="N130" i="1"/>
  <c r="N131" i="1"/>
  <c r="K130" i="1"/>
  <c r="K131" i="1"/>
  <c r="AI129" i="1"/>
  <c r="AF129" i="1"/>
  <c r="AC129" i="1"/>
  <c r="Z129" i="1"/>
  <c r="W129" i="1"/>
  <c r="T129" i="1"/>
  <c r="Q129" i="1"/>
  <c r="N129" i="1"/>
  <c r="K129" i="1"/>
  <c r="E129" i="1"/>
  <c r="AI128" i="1"/>
  <c r="AF128" i="1"/>
  <c r="AC128" i="1"/>
  <c r="Z128" i="1"/>
  <c r="W128" i="1"/>
  <c r="T128" i="1"/>
  <c r="Q128" i="1"/>
  <c r="N128" i="1"/>
  <c r="K128" i="1"/>
  <c r="E97" i="1"/>
  <c r="E138" i="1"/>
  <c r="AI138" i="1"/>
  <c r="AF138" i="1"/>
  <c r="AC138" i="1"/>
  <c r="Z138" i="1"/>
  <c r="W138" i="1"/>
  <c r="T138" i="1"/>
  <c r="T97" i="1"/>
  <c r="Q138" i="1"/>
  <c r="N138" i="1"/>
  <c r="K138" i="1"/>
  <c r="AI139" i="1"/>
  <c r="AF139" i="1"/>
  <c r="AC139" i="1"/>
  <c r="Z139" i="1"/>
  <c r="W139" i="1"/>
  <c r="T139" i="1"/>
  <c r="Q139" i="1"/>
  <c r="N139" i="1"/>
  <c r="K139" i="1"/>
  <c r="AI97" i="1"/>
  <c r="AF97" i="1"/>
  <c r="AC97" i="1"/>
  <c r="Z97" i="1"/>
  <c r="W97" i="1"/>
  <c r="Q97" i="1"/>
  <c r="N97" i="1"/>
  <c r="K97" i="1"/>
  <c r="H210" i="1" l="1"/>
  <c r="AI86" i="1"/>
  <c r="AF86" i="1"/>
  <c r="AC86" i="1"/>
  <c r="Z86" i="1"/>
  <c r="W86" i="1"/>
  <c r="T86" i="1"/>
  <c r="Q86" i="1"/>
  <c r="N86" i="1"/>
  <c r="K86" i="1"/>
  <c r="B154" i="1" l="1"/>
  <c r="N73" i="1"/>
  <c r="N72" i="1"/>
  <c r="N71" i="1"/>
  <c r="N70" i="1"/>
  <c r="N69" i="1"/>
  <c r="AQ69" i="1" s="1"/>
  <c r="N110" i="1"/>
  <c r="N109" i="1"/>
  <c r="N108" i="1"/>
  <c r="N107" i="1"/>
  <c r="N106" i="1"/>
  <c r="N105" i="1"/>
  <c r="N165" i="1"/>
  <c r="N164" i="1"/>
  <c r="N163" i="1"/>
  <c r="N162" i="1"/>
  <c r="N161" i="1"/>
  <c r="N160" i="1"/>
  <c r="M160" i="1" s="1"/>
  <c r="W155" i="1"/>
  <c r="T155" i="1"/>
  <c r="Q155" i="1"/>
  <c r="W93" i="1"/>
  <c r="T93" i="1"/>
  <c r="Q93" i="1"/>
  <c r="K65" i="5"/>
  <c r="J65" i="5"/>
  <c r="K64" i="5"/>
  <c r="J64" i="5"/>
  <c r="K63" i="5"/>
  <c r="J63" i="5"/>
  <c r="K62" i="5"/>
  <c r="J62" i="5"/>
  <c r="K61" i="5"/>
  <c r="J61" i="5"/>
  <c r="K60" i="5"/>
  <c r="J60" i="5"/>
  <c r="K59" i="5"/>
  <c r="J59" i="5"/>
  <c r="K58" i="5"/>
  <c r="J58" i="5"/>
  <c r="K57" i="5"/>
  <c r="J57" i="5"/>
  <c r="K56" i="5"/>
  <c r="J56" i="5"/>
  <c r="K55" i="5"/>
  <c r="J55" i="5"/>
  <c r="K54" i="5"/>
  <c r="J54" i="5"/>
  <c r="K53" i="5"/>
  <c r="J53" i="5"/>
  <c r="K52" i="5"/>
  <c r="J52" i="5"/>
  <c r="K51" i="5"/>
  <c r="J51" i="5"/>
  <c r="K50" i="5"/>
  <c r="J50" i="5"/>
  <c r="K49" i="5"/>
  <c r="J49" i="5"/>
  <c r="K48" i="5"/>
  <c r="J48" i="5"/>
  <c r="K47" i="5"/>
  <c r="J47" i="5"/>
  <c r="K46" i="5"/>
  <c r="J46" i="5"/>
  <c r="K45" i="5"/>
  <c r="J45" i="5"/>
  <c r="K44" i="5"/>
  <c r="J44" i="5"/>
  <c r="K43" i="5"/>
  <c r="J43" i="5"/>
  <c r="K42" i="5"/>
  <c r="J42" i="5"/>
  <c r="K41" i="5"/>
  <c r="J41" i="5"/>
  <c r="K40" i="5"/>
  <c r="J40" i="5"/>
  <c r="K39" i="5"/>
  <c r="J39" i="5"/>
  <c r="K38" i="5"/>
  <c r="J38" i="5"/>
  <c r="K37" i="5"/>
  <c r="J37" i="5"/>
  <c r="K36" i="5"/>
  <c r="J36" i="5"/>
  <c r="K35" i="5"/>
  <c r="J35" i="5"/>
  <c r="K34" i="5"/>
  <c r="J34" i="5"/>
  <c r="K33" i="5"/>
  <c r="J33" i="5"/>
  <c r="K32" i="5"/>
  <c r="J32" i="5"/>
  <c r="K31" i="5"/>
  <c r="J31" i="5"/>
  <c r="K30" i="5"/>
  <c r="J30" i="5"/>
  <c r="K29" i="5"/>
  <c r="J29" i="5"/>
  <c r="K28" i="5"/>
  <c r="J28" i="5"/>
  <c r="K27" i="5"/>
  <c r="J27" i="5"/>
  <c r="K26" i="5"/>
  <c r="J26" i="5"/>
  <c r="K25" i="5"/>
  <c r="J25" i="5"/>
  <c r="K24" i="5"/>
  <c r="J24" i="5"/>
  <c r="K23" i="5"/>
  <c r="J23" i="5"/>
  <c r="K22" i="5"/>
  <c r="J22" i="5"/>
  <c r="K21" i="5"/>
  <c r="J21" i="5"/>
  <c r="K20" i="5"/>
  <c r="J20" i="5"/>
  <c r="K19" i="5"/>
  <c r="J19" i="5"/>
  <c r="K18" i="5"/>
  <c r="J18" i="5"/>
  <c r="K17" i="5"/>
  <c r="J17" i="5"/>
  <c r="K16" i="5"/>
  <c r="J16" i="5"/>
  <c r="K15" i="5"/>
  <c r="J15" i="5"/>
  <c r="K14" i="5"/>
  <c r="J14" i="5"/>
  <c r="K13" i="5"/>
  <c r="J13" i="5"/>
  <c r="K12" i="5"/>
  <c r="J12" i="5"/>
  <c r="K11" i="5"/>
  <c r="J11" i="5"/>
  <c r="K10" i="5"/>
  <c r="J10" i="5"/>
  <c r="K9" i="5"/>
  <c r="J9" i="5"/>
  <c r="K8" i="5"/>
  <c r="J8" i="5"/>
  <c r="K7" i="5"/>
  <c r="J7" i="5"/>
  <c r="K6" i="5"/>
  <c r="J6" i="5"/>
  <c r="K5" i="5"/>
  <c r="J5" i="5"/>
  <c r="K4" i="5"/>
  <c r="J4" i="5"/>
  <c r="L18" i="1" l="1"/>
  <c r="O18" i="1"/>
  <c r="R18" i="1"/>
  <c r="U18" i="1"/>
  <c r="X18" i="1"/>
  <c r="AA18" i="1"/>
  <c r="AD18" i="1"/>
  <c r="AG18" i="1"/>
  <c r="AJ18" i="1"/>
  <c r="I18" i="1"/>
  <c r="AZ126" i="1" l="1"/>
  <c r="AZ123" i="1"/>
  <c r="AZ84" i="1"/>
  <c r="AZ125" i="1"/>
  <c r="AZ122" i="1"/>
  <c r="W185" i="1"/>
  <c r="W184" i="1"/>
  <c r="W182" i="1"/>
  <c r="W181" i="1"/>
  <c r="AZ172" i="1"/>
  <c r="AZ170" i="1"/>
  <c r="AZ165" i="1"/>
  <c r="AZ164" i="1"/>
  <c r="AZ163" i="1"/>
  <c r="AZ162" i="1"/>
  <c r="AZ161" i="1"/>
  <c r="W175" i="1"/>
  <c r="W174" i="1"/>
  <c r="W173" i="1"/>
  <c r="W172" i="1"/>
  <c r="W171" i="1"/>
  <c r="W170" i="1"/>
  <c r="W169" i="1"/>
  <c r="W168" i="1"/>
  <c r="W167" i="1"/>
  <c r="W166" i="1"/>
  <c r="W165" i="1"/>
  <c r="W164" i="1"/>
  <c r="W163" i="1"/>
  <c r="W162" i="1"/>
  <c r="W161" i="1"/>
  <c r="W160" i="1"/>
  <c r="W159" i="1"/>
  <c r="W158" i="1"/>
  <c r="W157" i="1"/>
  <c r="W156" i="1"/>
  <c r="W149" i="1"/>
  <c r="W148" i="1"/>
  <c r="W147" i="1"/>
  <c r="W146" i="1"/>
  <c r="W144" i="1"/>
  <c r="W140" i="1"/>
  <c r="AZ109" i="1"/>
  <c r="W110" i="1"/>
  <c r="W109" i="1"/>
  <c r="W108" i="1"/>
  <c r="W107" i="1"/>
  <c r="W106" i="1"/>
  <c r="W105" i="1"/>
  <c r="W104" i="1"/>
  <c r="W103" i="1"/>
  <c r="W102" i="1"/>
  <c r="W101" i="1"/>
  <c r="W100" i="1"/>
  <c r="W99" i="1"/>
  <c r="W98" i="1"/>
  <c r="W96" i="1"/>
  <c r="W95" i="1"/>
  <c r="AZ110" i="1"/>
  <c r="AZ83" i="1"/>
  <c r="AZ80" i="1"/>
  <c r="AZ81" i="1"/>
  <c r="AZ72" i="1"/>
  <c r="AZ71" i="1"/>
  <c r="AZ70" i="1"/>
  <c r="AZ69" i="1"/>
  <c r="AZ68" i="1"/>
  <c r="AZ73" i="1"/>
  <c r="W127" i="1"/>
  <c r="W126" i="1"/>
  <c r="W125" i="1"/>
  <c r="W124" i="1"/>
  <c r="W123" i="1"/>
  <c r="W122" i="1"/>
  <c r="W121" i="1"/>
  <c r="W120" i="1"/>
  <c r="W119" i="1"/>
  <c r="W118" i="1"/>
  <c r="W117" i="1"/>
  <c r="W116" i="1"/>
  <c r="W115" i="1"/>
  <c r="W114" i="1"/>
  <c r="W94" i="1"/>
  <c r="BA73" i="1" l="1"/>
  <c r="W87" i="1"/>
  <c r="W85" i="1"/>
  <c r="W84" i="1"/>
  <c r="W83" i="1"/>
  <c r="W82" i="1"/>
  <c r="W81" i="1"/>
  <c r="W80" i="1"/>
  <c r="W79" i="1"/>
  <c r="W78" i="1"/>
  <c r="W77" i="1"/>
  <c r="W76" i="1"/>
  <c r="W75" i="1"/>
  <c r="W74" i="1"/>
  <c r="W73" i="1"/>
  <c r="W72" i="1"/>
  <c r="W71" i="1"/>
  <c r="W70" i="1"/>
  <c r="W69" i="1"/>
  <c r="W68" i="1"/>
  <c r="W67" i="1"/>
  <c r="W66" i="1"/>
  <c r="W65" i="1"/>
  <c r="W64" i="1"/>
  <c r="W63" i="1"/>
  <c r="W62" i="1"/>
  <c r="W61" i="1"/>
  <c r="W60" i="1"/>
  <c r="W59" i="1"/>
  <c r="W58" i="1"/>
  <c r="W48" i="1"/>
  <c r="W47" i="1"/>
  <c r="W46" i="1"/>
  <c r="W45" i="1"/>
  <c r="W44" i="1"/>
  <c r="W43" i="1"/>
  <c r="U20" i="1"/>
  <c r="V193" i="1"/>
  <c r="W193" i="1" s="1"/>
  <c r="AZ171" i="1"/>
  <c r="BA172" i="1" s="1"/>
  <c r="AZ169" i="1"/>
  <c r="AZ160" i="1"/>
  <c r="AZ124" i="1"/>
  <c r="BA126" i="1" s="1"/>
  <c r="AZ121" i="1"/>
  <c r="BA123" i="1" s="1"/>
  <c r="AZ105" i="1"/>
  <c r="AZ82" i="1"/>
  <c r="BA84" i="1" s="1"/>
  <c r="AZ79" i="1"/>
  <c r="BA81" i="1" s="1"/>
  <c r="V38" i="1"/>
  <c r="W38" i="1" s="1"/>
  <c r="BA165" i="1" l="1"/>
  <c r="U177" i="1"/>
  <c r="BA170" i="1"/>
  <c r="V88" i="1"/>
  <c r="W88" i="1" s="1"/>
  <c r="V186" i="1"/>
  <c r="W186" i="1" s="1"/>
  <c r="U187" i="1" s="1"/>
  <c r="U194" i="1"/>
  <c r="V150" i="1"/>
  <c r="W150" i="1" s="1"/>
  <c r="U151" i="1" s="1"/>
  <c r="V133" i="1"/>
  <c r="V53" i="1"/>
  <c r="W53" i="1" s="1"/>
  <c r="U54" i="1" s="1"/>
  <c r="U39" i="1"/>
  <c r="F17" i="1"/>
  <c r="W176" i="1" l="1"/>
  <c r="U89" i="1"/>
  <c r="U134" i="1" s="1"/>
  <c r="U197" i="1" s="1"/>
  <c r="AD20" i="1"/>
  <c r="AA20" i="1"/>
  <c r="AJ20" i="1"/>
  <c r="AG20" i="1"/>
  <c r="X20" i="1"/>
  <c r="R20" i="1"/>
  <c r="O20" i="1"/>
  <c r="L20" i="1"/>
  <c r="I20" i="1"/>
  <c r="AK176" i="1" l="1"/>
  <c r="AK133" i="1"/>
  <c r="BO172" i="1"/>
  <c r="BO171" i="1"/>
  <c r="BP172" i="1" s="1"/>
  <c r="BO170" i="1"/>
  <c r="BO169" i="1"/>
  <c r="BO165" i="1"/>
  <c r="BI165" i="1"/>
  <c r="BO164" i="1"/>
  <c r="BI164" i="1"/>
  <c r="BO163" i="1"/>
  <c r="BI163" i="1"/>
  <c r="BO162" i="1"/>
  <c r="BI162" i="1"/>
  <c r="BO161" i="1"/>
  <c r="BI161" i="1"/>
  <c r="BO160" i="1"/>
  <c r="BI160" i="1"/>
  <c r="BO126" i="1"/>
  <c r="BL126" i="1"/>
  <c r="BI126" i="1"/>
  <c r="BF126" i="1"/>
  <c r="BC126" i="1"/>
  <c r="AW126" i="1"/>
  <c r="AT126" i="1"/>
  <c r="BO125" i="1"/>
  <c r="BI125" i="1"/>
  <c r="BO124" i="1"/>
  <c r="BP126" i="1" s="1"/>
  <c r="BO123" i="1"/>
  <c r="BL123" i="1"/>
  <c r="BI123" i="1"/>
  <c r="BF123" i="1"/>
  <c r="BC123" i="1"/>
  <c r="AT123" i="1"/>
  <c r="BO122" i="1"/>
  <c r="BI122" i="1"/>
  <c r="BO121" i="1"/>
  <c r="BP123" i="1" s="1"/>
  <c r="BO110" i="1"/>
  <c r="BI110" i="1"/>
  <c r="BO109" i="1"/>
  <c r="BI109" i="1"/>
  <c r="BO108" i="1"/>
  <c r="BI108" i="1"/>
  <c r="BO107" i="1"/>
  <c r="BI107" i="1"/>
  <c r="BO106" i="1"/>
  <c r="BI106" i="1"/>
  <c r="BO105" i="1"/>
  <c r="BI105" i="1"/>
  <c r="BO84" i="1"/>
  <c r="BL84" i="1"/>
  <c r="BI84" i="1"/>
  <c r="BF84" i="1"/>
  <c r="BC84" i="1"/>
  <c r="AW84" i="1"/>
  <c r="AT84" i="1"/>
  <c r="BO83" i="1"/>
  <c r="BI83" i="1"/>
  <c r="BO82" i="1"/>
  <c r="BO81" i="1"/>
  <c r="BL81" i="1"/>
  <c r="BI81" i="1"/>
  <c r="BF81" i="1"/>
  <c r="BC81" i="1"/>
  <c r="AT81" i="1"/>
  <c r="BO80" i="1"/>
  <c r="BI80" i="1"/>
  <c r="BO79" i="1"/>
  <c r="BP81" i="1" s="1"/>
  <c r="BO73" i="1"/>
  <c r="BO72" i="1"/>
  <c r="BO71" i="1"/>
  <c r="BO70" i="1"/>
  <c r="BO69" i="1"/>
  <c r="BO68" i="1"/>
  <c r="BI73" i="1"/>
  <c r="BI72" i="1"/>
  <c r="BI71" i="1"/>
  <c r="BI70" i="1"/>
  <c r="BI69" i="1"/>
  <c r="BI68" i="1"/>
  <c r="AK88" i="1"/>
  <c r="BI172" i="1"/>
  <c r="BF172" i="1"/>
  <c r="BC172" i="1"/>
  <c r="AW172" i="1"/>
  <c r="AT172" i="1"/>
  <c r="AQ172" i="1"/>
  <c r="AN172" i="1"/>
  <c r="BL172" i="1"/>
  <c r="BI170" i="1"/>
  <c r="BL170" i="1"/>
  <c r="BF170" i="1"/>
  <c r="BC170" i="1"/>
  <c r="AW170" i="1"/>
  <c r="AT170" i="1"/>
  <c r="BL165" i="1"/>
  <c r="BL164" i="1"/>
  <c r="BL163" i="1"/>
  <c r="BL162" i="1"/>
  <c r="BF165" i="1"/>
  <c r="BF164" i="1"/>
  <c r="BF163" i="1"/>
  <c r="BF162" i="1"/>
  <c r="BC165" i="1"/>
  <c r="BC164" i="1"/>
  <c r="BC163" i="1"/>
  <c r="BC162" i="1"/>
  <c r="AW165" i="1"/>
  <c r="AW164" i="1"/>
  <c r="AW163" i="1"/>
  <c r="AW162" i="1"/>
  <c r="AT165" i="1"/>
  <c r="AT164" i="1"/>
  <c r="AT163" i="1"/>
  <c r="AT162" i="1"/>
  <c r="AQ165" i="1"/>
  <c r="AQ164" i="1"/>
  <c r="AQ163" i="1"/>
  <c r="AQ162" i="1"/>
  <c r="AN165" i="1"/>
  <c r="BL161" i="1"/>
  <c r="BF161" i="1"/>
  <c r="BC161" i="1"/>
  <c r="AW161" i="1"/>
  <c r="AT161" i="1"/>
  <c r="AQ161" i="1"/>
  <c r="BL125" i="1"/>
  <c r="BF125" i="1"/>
  <c r="BC125" i="1"/>
  <c r="AW125" i="1"/>
  <c r="AT125" i="1"/>
  <c r="AQ126" i="1"/>
  <c r="AQ125" i="1"/>
  <c r="AN126" i="1"/>
  <c r="BL122" i="1"/>
  <c r="BF122" i="1"/>
  <c r="BC122" i="1"/>
  <c r="AW123" i="1"/>
  <c r="AW122" i="1"/>
  <c r="AT122" i="1"/>
  <c r="AQ123" i="1"/>
  <c r="AQ122" i="1"/>
  <c r="AN123" i="1"/>
  <c r="AI126" i="1"/>
  <c r="AI125" i="1"/>
  <c r="AI124" i="1"/>
  <c r="AI123" i="1"/>
  <c r="AI122" i="1"/>
  <c r="AI121" i="1"/>
  <c r="AF126" i="1"/>
  <c r="AF125" i="1"/>
  <c r="AF124" i="1"/>
  <c r="AF123" i="1"/>
  <c r="AF122" i="1"/>
  <c r="AF121" i="1"/>
  <c r="AC126" i="1"/>
  <c r="AC125" i="1"/>
  <c r="AC124" i="1"/>
  <c r="AC123" i="1"/>
  <c r="AC122" i="1"/>
  <c r="Z126" i="1"/>
  <c r="Z125" i="1"/>
  <c r="Z124" i="1"/>
  <c r="Z123" i="1"/>
  <c r="Z122" i="1"/>
  <c r="Z121" i="1"/>
  <c r="T126" i="1"/>
  <c r="T125" i="1"/>
  <c r="T124" i="1"/>
  <c r="T123" i="1"/>
  <c r="T122" i="1"/>
  <c r="T121" i="1"/>
  <c r="Q126" i="1"/>
  <c r="Q125" i="1"/>
  <c r="Q124" i="1"/>
  <c r="Q123" i="1"/>
  <c r="Q122" i="1"/>
  <c r="Q121" i="1"/>
  <c r="N126" i="1"/>
  <c r="N125" i="1"/>
  <c r="N124" i="1"/>
  <c r="N123" i="1"/>
  <c r="N122" i="1"/>
  <c r="N121" i="1"/>
  <c r="K126" i="1"/>
  <c r="K125" i="1"/>
  <c r="K124" i="1"/>
  <c r="K123" i="1"/>
  <c r="K122" i="1"/>
  <c r="K121" i="1"/>
  <c r="BL124" i="1"/>
  <c r="BI124" i="1"/>
  <c r="BJ126" i="1" s="1"/>
  <c r="BF124" i="1"/>
  <c r="BC124" i="1"/>
  <c r="BD126" i="1" s="1"/>
  <c r="AW124" i="1"/>
  <c r="AT124" i="1"/>
  <c r="AQ124" i="1"/>
  <c r="BL121" i="1"/>
  <c r="BM123" i="1" s="1"/>
  <c r="BI121" i="1"/>
  <c r="BJ123" i="1" s="1"/>
  <c r="BF121" i="1"/>
  <c r="BC121" i="1"/>
  <c r="AW121" i="1"/>
  <c r="AT121" i="1"/>
  <c r="AQ121" i="1"/>
  <c r="AQ110" i="1"/>
  <c r="AQ109" i="1"/>
  <c r="AQ108" i="1"/>
  <c r="AQ107" i="1"/>
  <c r="AT110" i="1"/>
  <c r="AT109" i="1"/>
  <c r="AT108" i="1"/>
  <c r="AT107" i="1"/>
  <c r="AT106" i="1"/>
  <c r="AW110" i="1"/>
  <c r="AW109" i="1"/>
  <c r="AW108" i="1"/>
  <c r="AW107" i="1"/>
  <c r="AW106" i="1"/>
  <c r="BC110" i="1"/>
  <c r="BC109" i="1"/>
  <c r="BC108" i="1"/>
  <c r="BC107" i="1"/>
  <c r="BC106" i="1"/>
  <c r="BF110" i="1"/>
  <c r="BF109" i="1"/>
  <c r="BF108" i="1"/>
  <c r="BF107" i="1"/>
  <c r="BF106" i="1"/>
  <c r="BL110" i="1"/>
  <c r="BL109" i="1"/>
  <c r="BL108" i="1"/>
  <c r="BL107" i="1"/>
  <c r="BL106" i="1"/>
  <c r="AN110" i="1"/>
  <c r="AQ84" i="1"/>
  <c r="AN84" i="1"/>
  <c r="BL83" i="1"/>
  <c r="BF83" i="1"/>
  <c r="BC83" i="1"/>
  <c r="AW83" i="1"/>
  <c r="AT83" i="1"/>
  <c r="AQ83" i="1"/>
  <c r="BL80" i="1"/>
  <c r="BF80" i="1"/>
  <c r="AW81" i="1"/>
  <c r="BC80" i="1"/>
  <c r="AW80" i="1"/>
  <c r="AT80" i="1"/>
  <c r="AQ81" i="1"/>
  <c r="AQ80" i="1"/>
  <c r="AN81" i="1"/>
  <c r="BD123" i="1" l="1"/>
  <c r="BG126" i="1"/>
  <c r="AJ177" i="1"/>
  <c r="AU126" i="1"/>
  <c r="BJ73" i="1"/>
  <c r="BP170" i="1"/>
  <c r="BP84" i="1"/>
  <c r="BM126" i="1"/>
  <c r="BG123" i="1"/>
  <c r="AX123" i="1"/>
  <c r="AX126" i="1"/>
  <c r="AU123" i="1"/>
  <c r="AR123" i="1"/>
  <c r="AR126" i="1"/>
  <c r="BP110" i="1"/>
  <c r="BP73" i="1"/>
  <c r="AL88" i="1" s="1"/>
  <c r="AL133" i="1" s="1"/>
  <c r="BJ165" i="1"/>
  <c r="BJ110" i="1"/>
  <c r="BP165" i="1"/>
  <c r="AL176" i="1" s="1"/>
  <c r="AJ89" i="1"/>
  <c r="AJ134" i="1" s="1"/>
  <c r="AN109" i="1"/>
  <c r="AN121" i="1"/>
  <c r="AN124" i="1"/>
  <c r="AN122" i="1"/>
  <c r="AN125" i="1"/>
  <c r="AN161" i="1"/>
  <c r="AN163" i="1"/>
  <c r="AN80" i="1"/>
  <c r="AN83" i="1"/>
  <c r="AN106" i="1"/>
  <c r="AZ107" i="1"/>
  <c r="AN164" i="1"/>
  <c r="AN107" i="1"/>
  <c r="AZ108" i="1"/>
  <c r="AN108" i="1"/>
  <c r="AN105" i="1"/>
  <c r="AN162" i="1"/>
  <c r="BL73" i="1"/>
  <c r="BL72" i="1"/>
  <c r="BL71" i="1"/>
  <c r="BL70" i="1"/>
  <c r="BL69" i="1"/>
  <c r="BF73" i="1"/>
  <c r="BF72" i="1"/>
  <c r="BF71" i="1"/>
  <c r="BF70" i="1"/>
  <c r="BF69" i="1"/>
  <c r="BC73" i="1"/>
  <c r="BC72" i="1"/>
  <c r="BC71" i="1"/>
  <c r="BC70" i="1"/>
  <c r="BC69" i="1"/>
  <c r="AW73" i="1"/>
  <c r="AW72" i="1"/>
  <c r="AW71" i="1"/>
  <c r="AW70" i="1"/>
  <c r="AW69" i="1"/>
  <c r="AT70" i="1"/>
  <c r="AT71" i="1"/>
  <c r="AT72" i="1"/>
  <c r="AT73" i="1"/>
  <c r="AT69" i="1"/>
  <c r="AQ73" i="1"/>
  <c r="AQ72" i="1"/>
  <c r="AN73" i="1"/>
  <c r="B190" i="1"/>
  <c r="J193" i="1"/>
  <c r="K193" i="1" s="1"/>
  <c r="AI192" i="1"/>
  <c r="AL191" i="1"/>
  <c r="AK193" i="1" s="1"/>
  <c r="AL193" i="1" s="1"/>
  <c r="AI191" i="1"/>
  <c r="Y193" i="1"/>
  <c r="Z193" i="1" s="1"/>
  <c r="T185" i="1"/>
  <c r="Q185" i="1"/>
  <c r="N185" i="1"/>
  <c r="K185" i="1"/>
  <c r="AC184" i="1"/>
  <c r="T184" i="1"/>
  <c r="Q184" i="1"/>
  <c r="N183" i="1"/>
  <c r="AI182" i="1"/>
  <c r="AF182" i="1"/>
  <c r="AC182" i="1"/>
  <c r="Z182" i="1"/>
  <c r="T182" i="1"/>
  <c r="Q182" i="1"/>
  <c r="N182" i="1"/>
  <c r="K182" i="1"/>
  <c r="AI181" i="1"/>
  <c r="AF181" i="1"/>
  <c r="AC181" i="1"/>
  <c r="Z181" i="1"/>
  <c r="T181" i="1"/>
  <c r="Q181" i="1"/>
  <c r="N181" i="1"/>
  <c r="K181" i="1"/>
  <c r="S193" i="1"/>
  <c r="T193" i="1" s="1"/>
  <c r="P193" i="1"/>
  <c r="Q193" i="1" s="1"/>
  <c r="AE193" i="1"/>
  <c r="AF193" i="1" s="1"/>
  <c r="AB193" i="1"/>
  <c r="AC193" i="1" s="1"/>
  <c r="M193" i="1"/>
  <c r="N193" i="1" s="1"/>
  <c r="AQ160" i="1"/>
  <c r="AI175" i="1"/>
  <c r="AF175" i="1"/>
  <c r="AC175" i="1"/>
  <c r="Z175" i="1"/>
  <c r="T175" i="1"/>
  <c r="Q175" i="1"/>
  <c r="N175" i="1"/>
  <c r="K175" i="1"/>
  <c r="AI174" i="1"/>
  <c r="AF174" i="1"/>
  <c r="AC174" i="1"/>
  <c r="Z174" i="1"/>
  <c r="T174" i="1"/>
  <c r="Q174" i="1"/>
  <c r="N174" i="1"/>
  <c r="K174" i="1"/>
  <c r="AI173" i="1"/>
  <c r="AF173" i="1"/>
  <c r="AC173" i="1"/>
  <c r="Z173" i="1"/>
  <c r="T173" i="1"/>
  <c r="Q173" i="1"/>
  <c r="N173" i="1"/>
  <c r="K173" i="1"/>
  <c r="AI172" i="1"/>
  <c r="AF172" i="1"/>
  <c r="AC172" i="1"/>
  <c r="Z172" i="1"/>
  <c r="T172" i="1"/>
  <c r="Q172" i="1"/>
  <c r="N172" i="1"/>
  <c r="K172" i="1"/>
  <c r="AI171" i="1"/>
  <c r="BL171" i="1" s="1"/>
  <c r="BM172" i="1" s="1"/>
  <c r="AF171" i="1"/>
  <c r="BI171" i="1" s="1"/>
  <c r="AC171" i="1"/>
  <c r="BF171" i="1" s="1"/>
  <c r="BG172" i="1" s="1"/>
  <c r="Z171" i="1"/>
  <c r="BC171" i="1" s="1"/>
  <c r="BD172" i="1" s="1"/>
  <c r="T171" i="1"/>
  <c r="AW171" i="1" s="1"/>
  <c r="AX172" i="1" s="1"/>
  <c r="Q171" i="1"/>
  <c r="AT171" i="1" s="1"/>
  <c r="AU172" i="1" s="1"/>
  <c r="N171" i="1"/>
  <c r="AQ171" i="1" s="1"/>
  <c r="AR172" i="1" s="1"/>
  <c r="K171" i="1"/>
  <c r="AI170" i="1"/>
  <c r="AF170" i="1"/>
  <c r="AC170" i="1"/>
  <c r="Z170" i="1"/>
  <c r="T170" i="1"/>
  <c r="Q170" i="1"/>
  <c r="N170" i="1"/>
  <c r="K170" i="1"/>
  <c r="AN170" i="1" s="1"/>
  <c r="AI169" i="1"/>
  <c r="BL169" i="1"/>
  <c r="AF169" i="1"/>
  <c r="BI169" i="1"/>
  <c r="AC169" i="1"/>
  <c r="BF169" i="1" s="1"/>
  <c r="Z169" i="1"/>
  <c r="BC169" i="1"/>
  <c r="T169" i="1"/>
  <c r="AW169" i="1"/>
  <c r="Q169" i="1"/>
  <c r="AT169" i="1"/>
  <c r="N169" i="1"/>
  <c r="AQ169" i="1"/>
  <c r="K169" i="1"/>
  <c r="AI168" i="1"/>
  <c r="AF168" i="1"/>
  <c r="AC168" i="1"/>
  <c r="Z168" i="1"/>
  <c r="T168" i="1"/>
  <c r="Q168" i="1"/>
  <c r="N168" i="1"/>
  <c r="K168" i="1"/>
  <c r="AI167" i="1"/>
  <c r="AF167" i="1"/>
  <c r="AC167" i="1"/>
  <c r="Z167" i="1"/>
  <c r="T167" i="1"/>
  <c r="Q167" i="1"/>
  <c r="N167" i="1"/>
  <c r="K167" i="1"/>
  <c r="AI166" i="1"/>
  <c r="AF166" i="1"/>
  <c r="AC166" i="1"/>
  <c r="Z166" i="1"/>
  <c r="T166" i="1"/>
  <c r="Q166" i="1"/>
  <c r="N166" i="1"/>
  <c r="K166" i="1"/>
  <c r="AI165" i="1"/>
  <c r="AC165" i="1"/>
  <c r="Z165" i="1"/>
  <c r="T165" i="1"/>
  <c r="Q165" i="1"/>
  <c r="K165" i="1"/>
  <c r="AI164" i="1"/>
  <c r="AC164" i="1"/>
  <c r="Z164" i="1"/>
  <c r="T164" i="1"/>
  <c r="Q164" i="1"/>
  <c r="K164" i="1"/>
  <c r="AI163" i="1"/>
  <c r="AC163" i="1"/>
  <c r="Z163" i="1"/>
  <c r="T163" i="1"/>
  <c r="Q163" i="1"/>
  <c r="K163" i="1"/>
  <c r="AI162" i="1"/>
  <c r="AC162" i="1"/>
  <c r="Z162" i="1"/>
  <c r="T162" i="1"/>
  <c r="Q162" i="1"/>
  <c r="K162" i="1"/>
  <c r="AI161" i="1"/>
  <c r="AC161" i="1"/>
  <c r="Z161" i="1"/>
  <c r="T161" i="1"/>
  <c r="Q161" i="1"/>
  <c r="K161" i="1"/>
  <c r="AI160" i="1"/>
  <c r="BL160" i="1"/>
  <c r="AC160" i="1"/>
  <c r="BF160" i="1"/>
  <c r="Z160" i="1"/>
  <c r="BC160" i="1"/>
  <c r="T160" i="1"/>
  <c r="AW160" i="1"/>
  <c r="Q160" i="1"/>
  <c r="AT160" i="1"/>
  <c r="K160" i="1"/>
  <c r="AI159" i="1"/>
  <c r="AF159" i="1"/>
  <c r="AC159" i="1"/>
  <c r="Z159" i="1"/>
  <c r="T159" i="1"/>
  <c r="Q159" i="1"/>
  <c r="N159" i="1"/>
  <c r="K159" i="1"/>
  <c r="AI158" i="1"/>
  <c r="AF158" i="1"/>
  <c r="AC158" i="1"/>
  <c r="Z158" i="1"/>
  <c r="T158" i="1"/>
  <c r="Q158" i="1"/>
  <c r="N158" i="1"/>
  <c r="K158" i="1"/>
  <c r="AI157" i="1"/>
  <c r="AF157" i="1"/>
  <c r="AC157" i="1"/>
  <c r="Z157" i="1"/>
  <c r="T157" i="1"/>
  <c r="Q157" i="1"/>
  <c r="N157" i="1"/>
  <c r="K157" i="1"/>
  <c r="AI156" i="1"/>
  <c r="AF156" i="1"/>
  <c r="AC156" i="1"/>
  <c r="Z156" i="1"/>
  <c r="T156" i="1"/>
  <c r="Q156" i="1"/>
  <c r="N156" i="1"/>
  <c r="K156" i="1"/>
  <c r="AI155" i="1"/>
  <c r="AF155" i="1"/>
  <c r="AC155" i="1"/>
  <c r="Z155" i="1"/>
  <c r="N155" i="1"/>
  <c r="K155" i="1"/>
  <c r="AI149" i="1"/>
  <c r="AF149" i="1"/>
  <c r="AC149" i="1"/>
  <c r="Z149" i="1"/>
  <c r="T149" i="1"/>
  <c r="Q149" i="1"/>
  <c r="N149" i="1"/>
  <c r="K149" i="1"/>
  <c r="AI148" i="1"/>
  <c r="AF148" i="1"/>
  <c r="AC148" i="1"/>
  <c r="Z148" i="1"/>
  <c r="T148" i="1"/>
  <c r="Q148" i="1"/>
  <c r="N148" i="1"/>
  <c r="K148" i="1"/>
  <c r="AI147" i="1"/>
  <c r="AF147" i="1"/>
  <c r="AC147" i="1"/>
  <c r="Z147" i="1"/>
  <c r="T147" i="1"/>
  <c r="Q147" i="1"/>
  <c r="N147" i="1"/>
  <c r="K147" i="1"/>
  <c r="AI146" i="1"/>
  <c r="AF146" i="1"/>
  <c r="AC146" i="1"/>
  <c r="Z146" i="1"/>
  <c r="T146" i="1"/>
  <c r="Q146" i="1"/>
  <c r="N146" i="1"/>
  <c r="K146" i="1"/>
  <c r="AI144" i="1"/>
  <c r="AF144" i="1"/>
  <c r="AC144" i="1"/>
  <c r="Z144" i="1"/>
  <c r="T144" i="1"/>
  <c r="Q144" i="1"/>
  <c r="N144" i="1"/>
  <c r="K144" i="1"/>
  <c r="AI140" i="1"/>
  <c r="AF140" i="1"/>
  <c r="AC140" i="1"/>
  <c r="Z140" i="1"/>
  <c r="T140" i="1"/>
  <c r="Q140" i="1"/>
  <c r="N140" i="1"/>
  <c r="K140" i="1"/>
  <c r="B137" i="1"/>
  <c r="BJ172" i="1" l="1"/>
  <c r="AU165" i="1"/>
  <c r="AX165" i="1"/>
  <c r="BD165" i="1"/>
  <c r="X177" i="1"/>
  <c r="BM165" i="1"/>
  <c r="AG177" i="1"/>
  <c r="BG165" i="1"/>
  <c r="AR165" i="1"/>
  <c r="L177" i="1"/>
  <c r="BJ170" i="1"/>
  <c r="BD170" i="1"/>
  <c r="AU170" i="1"/>
  <c r="BM170" i="1"/>
  <c r="AX170" i="1"/>
  <c r="BG170" i="1"/>
  <c r="AR170" i="1"/>
  <c r="AO123" i="1"/>
  <c r="AO126" i="1"/>
  <c r="AO110" i="1"/>
  <c r="AE176" i="1"/>
  <c r="AB176" i="1"/>
  <c r="AA177" i="1" s="1"/>
  <c r="Y176" i="1"/>
  <c r="S176" i="1"/>
  <c r="AH176" i="1"/>
  <c r="P176" i="1"/>
  <c r="AZ106" i="1"/>
  <c r="AN160" i="1"/>
  <c r="AN169" i="1"/>
  <c r="AN171" i="1"/>
  <c r="AO172" i="1" s="1"/>
  <c r="AN71" i="1"/>
  <c r="AN68" i="1"/>
  <c r="AN72" i="1"/>
  <c r="AN69" i="1"/>
  <c r="AN70" i="1"/>
  <c r="J150" i="1"/>
  <c r="AH193" i="1"/>
  <c r="AI193" i="1" s="1"/>
  <c r="Q176" i="1" l="1"/>
  <c r="T176" i="1"/>
  <c r="AC176" i="1"/>
  <c r="AF176" i="1"/>
  <c r="AD177" i="1"/>
  <c r="N176" i="1"/>
  <c r="R177" i="1"/>
  <c r="O177" i="1"/>
  <c r="AO165" i="1"/>
  <c r="I177" i="1"/>
  <c r="AI176" i="1"/>
  <c r="Z176" i="1"/>
  <c r="AO170" i="1"/>
  <c r="BA110" i="1"/>
  <c r="W133" i="1" s="1"/>
  <c r="AO73" i="1"/>
  <c r="Z117" i="1"/>
  <c r="T119" i="1"/>
  <c r="Q119" i="1"/>
  <c r="N119" i="1"/>
  <c r="K119" i="1"/>
  <c r="T118" i="1"/>
  <c r="Q118" i="1"/>
  <c r="N118" i="1"/>
  <c r="K118" i="1"/>
  <c r="T117" i="1"/>
  <c r="Q117" i="1"/>
  <c r="N117" i="1"/>
  <c r="K117" i="1"/>
  <c r="T115" i="1"/>
  <c r="Q115" i="1"/>
  <c r="N115" i="1"/>
  <c r="K115" i="1"/>
  <c r="AI127" i="1"/>
  <c r="AF127" i="1"/>
  <c r="AC127" i="1"/>
  <c r="Z127" i="1"/>
  <c r="T127" i="1"/>
  <c r="Q127" i="1"/>
  <c r="N127" i="1"/>
  <c r="K127" i="1"/>
  <c r="AI120" i="1"/>
  <c r="AF120" i="1"/>
  <c r="AC120" i="1"/>
  <c r="Z120" i="1"/>
  <c r="T120" i="1"/>
  <c r="Q120" i="1"/>
  <c r="N120" i="1"/>
  <c r="K120" i="1"/>
  <c r="AI116" i="1"/>
  <c r="AF116" i="1"/>
  <c r="AC116" i="1"/>
  <c r="Z116" i="1"/>
  <c r="T116" i="1"/>
  <c r="Q116" i="1"/>
  <c r="N116" i="1"/>
  <c r="K116" i="1"/>
  <c r="AI114" i="1"/>
  <c r="AF114" i="1"/>
  <c r="AC114" i="1"/>
  <c r="Z114" i="1"/>
  <c r="T114" i="1"/>
  <c r="Q114" i="1"/>
  <c r="N114" i="1"/>
  <c r="K114" i="1"/>
  <c r="AQ106" i="1"/>
  <c r="AQ105" i="1"/>
  <c r="N113" i="1"/>
  <c r="N112" i="1"/>
  <c r="N111" i="1"/>
  <c r="AI110" i="1"/>
  <c r="AC110" i="1"/>
  <c r="Z110" i="1"/>
  <c r="T110" i="1"/>
  <c r="Q110" i="1"/>
  <c r="K110" i="1"/>
  <c r="AI109" i="1"/>
  <c r="AC109" i="1"/>
  <c r="Z109" i="1"/>
  <c r="T109" i="1"/>
  <c r="Q109" i="1"/>
  <c r="K109" i="1"/>
  <c r="AI108" i="1"/>
  <c r="AC108" i="1"/>
  <c r="Z108" i="1"/>
  <c r="T108" i="1"/>
  <c r="Q108" i="1"/>
  <c r="K108" i="1"/>
  <c r="AI107" i="1"/>
  <c r="AC107" i="1"/>
  <c r="Z107" i="1"/>
  <c r="T107" i="1"/>
  <c r="Q107" i="1"/>
  <c r="K107" i="1"/>
  <c r="AI106" i="1"/>
  <c r="AC106" i="1"/>
  <c r="Z106" i="1"/>
  <c r="T106" i="1"/>
  <c r="Q106" i="1"/>
  <c r="K106" i="1"/>
  <c r="AI105" i="1"/>
  <c r="BL105" i="1" s="1"/>
  <c r="BM110" i="1" s="1"/>
  <c r="AC105" i="1"/>
  <c r="BF105" i="1" s="1"/>
  <c r="BG110" i="1" s="1"/>
  <c r="Z105" i="1"/>
  <c r="BC105" i="1" s="1"/>
  <c r="BD110" i="1" s="1"/>
  <c r="T105" i="1"/>
  <c r="AW105" i="1" s="1"/>
  <c r="AX110" i="1" s="1"/>
  <c r="Q105" i="1"/>
  <c r="AT105" i="1" s="1"/>
  <c r="AU110" i="1" s="1"/>
  <c r="K105" i="1"/>
  <c r="AI104" i="1"/>
  <c r="AC104" i="1"/>
  <c r="Z104" i="1"/>
  <c r="T104" i="1"/>
  <c r="Q104" i="1"/>
  <c r="N104" i="1"/>
  <c r="K104" i="1"/>
  <c r="AI103" i="1"/>
  <c r="AC103" i="1"/>
  <c r="Z103" i="1"/>
  <c r="T103" i="1"/>
  <c r="Q103" i="1"/>
  <c r="N103" i="1"/>
  <c r="K103" i="1"/>
  <c r="AI102" i="1"/>
  <c r="AC102" i="1"/>
  <c r="Z102" i="1"/>
  <c r="T102" i="1"/>
  <c r="Q102" i="1"/>
  <c r="N102" i="1"/>
  <c r="K102" i="1"/>
  <c r="AI101" i="1"/>
  <c r="AC101" i="1"/>
  <c r="Z101" i="1"/>
  <c r="T101" i="1"/>
  <c r="Q101" i="1"/>
  <c r="N101" i="1"/>
  <c r="K101" i="1"/>
  <c r="AI98" i="1"/>
  <c r="AC98" i="1"/>
  <c r="Z98" i="1"/>
  <c r="T98" i="1"/>
  <c r="Q98" i="1"/>
  <c r="N98" i="1"/>
  <c r="K98" i="1"/>
  <c r="AI100" i="1"/>
  <c r="AF100" i="1"/>
  <c r="AC100" i="1"/>
  <c r="Z100" i="1"/>
  <c r="T100" i="1"/>
  <c r="Q100" i="1"/>
  <c r="N100" i="1"/>
  <c r="K100" i="1"/>
  <c r="AI99" i="1"/>
  <c r="AF99" i="1"/>
  <c r="AC99" i="1"/>
  <c r="Z99" i="1"/>
  <c r="T99" i="1"/>
  <c r="Q99" i="1"/>
  <c r="N99" i="1"/>
  <c r="K99" i="1"/>
  <c r="AI96" i="1"/>
  <c r="AC96" i="1"/>
  <c r="Z96" i="1"/>
  <c r="T96" i="1"/>
  <c r="Q96" i="1"/>
  <c r="N96" i="1"/>
  <c r="K96" i="1"/>
  <c r="T95" i="1"/>
  <c r="Q95" i="1"/>
  <c r="AI95" i="1"/>
  <c r="AF95" i="1"/>
  <c r="AC95" i="1"/>
  <c r="Z95" i="1"/>
  <c r="N95" i="1"/>
  <c r="K95" i="1"/>
  <c r="T94" i="1"/>
  <c r="Q94" i="1"/>
  <c r="N94" i="1"/>
  <c r="K94" i="1"/>
  <c r="AI93" i="1"/>
  <c r="AF93" i="1"/>
  <c r="AC93" i="1"/>
  <c r="Z93" i="1"/>
  <c r="N93" i="1"/>
  <c r="K93" i="1"/>
  <c r="B92" i="1"/>
  <c r="AQ71" i="1"/>
  <c r="AQ70" i="1"/>
  <c r="AT79" i="1"/>
  <c r="AU81" i="1" s="1"/>
  <c r="AT82" i="1"/>
  <c r="AU84" i="1" s="1"/>
  <c r="AC87" i="1"/>
  <c r="Z87" i="1"/>
  <c r="T87" i="1"/>
  <c r="Q87" i="1"/>
  <c r="N87" i="1"/>
  <c r="K87" i="1"/>
  <c r="AC85" i="1"/>
  <c r="Z85" i="1"/>
  <c r="T85" i="1"/>
  <c r="Q85" i="1"/>
  <c r="N85" i="1"/>
  <c r="K85" i="1"/>
  <c r="AC84" i="1"/>
  <c r="Z84" i="1"/>
  <c r="T84" i="1"/>
  <c r="Q84" i="1"/>
  <c r="N84" i="1"/>
  <c r="K84" i="1"/>
  <c r="AC83" i="1"/>
  <c r="Z83" i="1"/>
  <c r="T83" i="1"/>
  <c r="Q83" i="1"/>
  <c r="N83" i="1"/>
  <c r="K83" i="1"/>
  <c r="AC82" i="1"/>
  <c r="BF82" i="1"/>
  <c r="BG84" i="1" s="1"/>
  <c r="Z82" i="1"/>
  <c r="BC82" i="1"/>
  <c r="BD84" i="1" s="1"/>
  <c r="T82" i="1"/>
  <c r="AW82" i="1"/>
  <c r="AX84" i="1" s="1"/>
  <c r="Q82" i="1"/>
  <c r="N82" i="1"/>
  <c r="AQ82" i="1"/>
  <c r="AR84" i="1" s="1"/>
  <c r="K82" i="1"/>
  <c r="AC81" i="1"/>
  <c r="Z81" i="1"/>
  <c r="T81" i="1"/>
  <c r="Q81" i="1"/>
  <c r="N81" i="1"/>
  <c r="K81" i="1"/>
  <c r="AC80" i="1"/>
  <c r="Z80" i="1"/>
  <c r="T80" i="1"/>
  <c r="Q80" i="1"/>
  <c r="N80" i="1"/>
  <c r="K80" i="1"/>
  <c r="AC79" i="1"/>
  <c r="BF79" i="1"/>
  <c r="BG81" i="1" s="1"/>
  <c r="Z79" i="1"/>
  <c r="BC79" i="1"/>
  <c r="BD81" i="1" s="1"/>
  <c r="T79" i="1"/>
  <c r="AW79" i="1"/>
  <c r="AX81" i="1" s="1"/>
  <c r="Q79" i="1"/>
  <c r="N79" i="1"/>
  <c r="AQ79" i="1"/>
  <c r="AR81" i="1" s="1"/>
  <c r="K79" i="1"/>
  <c r="AC78" i="1"/>
  <c r="Z78" i="1"/>
  <c r="T78" i="1"/>
  <c r="Q78" i="1"/>
  <c r="N78" i="1"/>
  <c r="K78" i="1"/>
  <c r="T77" i="1"/>
  <c r="Q77" i="1"/>
  <c r="N77" i="1"/>
  <c r="K77" i="1"/>
  <c r="T76" i="1"/>
  <c r="Q76" i="1"/>
  <c r="N76" i="1"/>
  <c r="K76" i="1"/>
  <c r="AF87" i="1"/>
  <c r="AF85" i="1"/>
  <c r="AF84" i="1"/>
  <c r="AF83" i="1"/>
  <c r="AF82" i="1"/>
  <c r="BI82" i="1"/>
  <c r="BJ84" i="1" s="1"/>
  <c r="AF81" i="1"/>
  <c r="AF80" i="1"/>
  <c r="AF79" i="1"/>
  <c r="BI79" i="1" s="1"/>
  <c r="BJ81" i="1" s="1"/>
  <c r="AF78" i="1"/>
  <c r="AI87" i="1"/>
  <c r="AI85" i="1"/>
  <c r="AI84" i="1"/>
  <c r="AI83" i="1"/>
  <c r="AI82" i="1"/>
  <c r="BL82" i="1" s="1"/>
  <c r="BM84" i="1" s="1"/>
  <c r="AI81" i="1"/>
  <c r="AI80" i="1"/>
  <c r="AI79" i="1"/>
  <c r="BL79" i="1" s="1"/>
  <c r="BM81" i="1" s="1"/>
  <c r="AI78" i="1"/>
  <c r="AI75" i="1"/>
  <c r="AI74" i="1"/>
  <c r="AI73" i="1"/>
  <c r="AI72" i="1"/>
  <c r="AI71" i="1"/>
  <c r="AI70" i="1"/>
  <c r="AI69" i="1"/>
  <c r="AI68" i="1"/>
  <c r="BL68" i="1" s="1"/>
  <c r="BM73" i="1" s="1"/>
  <c r="AI67" i="1"/>
  <c r="AI66" i="1"/>
  <c r="AI65" i="1"/>
  <c r="AI64" i="1"/>
  <c r="AI63" i="1"/>
  <c r="AI62" i="1"/>
  <c r="AI61" i="1"/>
  <c r="AI60" i="1"/>
  <c r="AF74" i="1"/>
  <c r="AF62" i="1"/>
  <c r="AF61" i="1"/>
  <c r="AC75" i="1"/>
  <c r="Z75" i="1"/>
  <c r="T75" i="1"/>
  <c r="Q75" i="1"/>
  <c r="N75" i="1"/>
  <c r="K75" i="1"/>
  <c r="AC74" i="1"/>
  <c r="Z74" i="1"/>
  <c r="T74" i="1"/>
  <c r="Q74" i="1"/>
  <c r="N74" i="1"/>
  <c r="K74" i="1"/>
  <c r="AC73" i="1"/>
  <c r="Z73" i="1"/>
  <c r="T73" i="1"/>
  <c r="Q73" i="1"/>
  <c r="K73" i="1"/>
  <c r="AC72" i="1"/>
  <c r="Z72" i="1"/>
  <c r="T72" i="1"/>
  <c r="Q72" i="1"/>
  <c r="K72" i="1"/>
  <c r="AC71" i="1"/>
  <c r="Z71" i="1"/>
  <c r="T71" i="1"/>
  <c r="Q71" i="1"/>
  <c r="K71" i="1"/>
  <c r="AC70" i="1"/>
  <c r="Z70" i="1"/>
  <c r="T70" i="1"/>
  <c r="Q70" i="1"/>
  <c r="K70" i="1"/>
  <c r="AC69" i="1"/>
  <c r="Z69" i="1"/>
  <c r="T69" i="1"/>
  <c r="Q69" i="1"/>
  <c r="K69" i="1"/>
  <c r="AC68" i="1"/>
  <c r="BF68" i="1" s="1"/>
  <c r="BG73" i="1" s="1"/>
  <c r="Z68" i="1"/>
  <c r="BC68" i="1" s="1"/>
  <c r="BD73" i="1" s="1"/>
  <c r="T68" i="1"/>
  <c r="AW68" i="1" s="1"/>
  <c r="AX73" i="1" s="1"/>
  <c r="Q68" i="1"/>
  <c r="AT68" i="1" s="1"/>
  <c r="AU73" i="1" s="1"/>
  <c r="K68" i="1"/>
  <c r="AC67" i="1"/>
  <c r="Z67" i="1"/>
  <c r="T67" i="1"/>
  <c r="Q67" i="1"/>
  <c r="N67" i="1"/>
  <c r="K67" i="1"/>
  <c r="AC66" i="1"/>
  <c r="Z66" i="1"/>
  <c r="T66" i="1"/>
  <c r="Q66" i="1"/>
  <c r="N66" i="1"/>
  <c r="K66" i="1"/>
  <c r="AC65" i="1"/>
  <c r="Z65" i="1"/>
  <c r="T65" i="1"/>
  <c r="Q65" i="1"/>
  <c r="N65" i="1"/>
  <c r="K65" i="1"/>
  <c r="AC64" i="1"/>
  <c r="Z64" i="1"/>
  <c r="T64" i="1"/>
  <c r="Q64" i="1"/>
  <c r="N64" i="1"/>
  <c r="K64" i="1"/>
  <c r="AC63" i="1"/>
  <c r="Z63" i="1"/>
  <c r="T63" i="1"/>
  <c r="Q63" i="1"/>
  <c r="N63" i="1"/>
  <c r="K63" i="1"/>
  <c r="AC62" i="1"/>
  <c r="Z62" i="1"/>
  <c r="T62" i="1"/>
  <c r="Q62" i="1"/>
  <c r="N62" i="1"/>
  <c r="K62" i="1"/>
  <c r="AC61" i="1"/>
  <c r="Z61" i="1"/>
  <c r="T61" i="1"/>
  <c r="Q61" i="1"/>
  <c r="N61" i="1"/>
  <c r="K61" i="1"/>
  <c r="AC60" i="1"/>
  <c r="Z60" i="1"/>
  <c r="T60" i="1"/>
  <c r="Q60" i="1"/>
  <c r="N60" i="1"/>
  <c r="K60" i="1"/>
  <c r="AI59" i="1"/>
  <c r="AF59" i="1"/>
  <c r="AC59" i="1"/>
  <c r="Z59" i="1"/>
  <c r="T59" i="1"/>
  <c r="Q59" i="1"/>
  <c r="N59" i="1"/>
  <c r="K59" i="1"/>
  <c r="AI58" i="1"/>
  <c r="AF58" i="1"/>
  <c r="AC58" i="1"/>
  <c r="Z58" i="1"/>
  <c r="T58" i="1"/>
  <c r="B57" i="1"/>
  <c r="AL52" i="1"/>
  <c r="AL51" i="1"/>
  <c r="AL50" i="1"/>
  <c r="AL49" i="1"/>
  <c r="AI52" i="1"/>
  <c r="AI51" i="1"/>
  <c r="AI50" i="1"/>
  <c r="AI49" i="1"/>
  <c r="AI48" i="1"/>
  <c r="AF48" i="1"/>
  <c r="AC48" i="1"/>
  <c r="Z48" i="1"/>
  <c r="T48" i="1"/>
  <c r="Q48" i="1"/>
  <c r="N48" i="1"/>
  <c r="K48" i="1"/>
  <c r="AI47" i="1"/>
  <c r="AF47" i="1"/>
  <c r="AC47" i="1"/>
  <c r="Z47" i="1"/>
  <c r="T47" i="1"/>
  <c r="Q47" i="1"/>
  <c r="N47" i="1"/>
  <c r="K47" i="1"/>
  <c r="AI46" i="1"/>
  <c r="AF46" i="1"/>
  <c r="AC46" i="1"/>
  <c r="Z46" i="1"/>
  <c r="T46" i="1"/>
  <c r="Q46" i="1"/>
  <c r="N46" i="1"/>
  <c r="K46" i="1"/>
  <c r="AI45" i="1"/>
  <c r="AF45" i="1"/>
  <c r="AC45" i="1"/>
  <c r="Z45" i="1"/>
  <c r="T45" i="1"/>
  <c r="Q45" i="1"/>
  <c r="N45" i="1"/>
  <c r="K45" i="1"/>
  <c r="AI44" i="1"/>
  <c r="AF44" i="1"/>
  <c r="AC44" i="1"/>
  <c r="Z44" i="1"/>
  <c r="T44" i="1"/>
  <c r="Q44" i="1"/>
  <c r="N44" i="1"/>
  <c r="K44" i="1"/>
  <c r="AI43" i="1"/>
  <c r="AF43" i="1"/>
  <c r="AC43" i="1"/>
  <c r="Z43" i="1"/>
  <c r="T43" i="1"/>
  <c r="Q43" i="1"/>
  <c r="K43" i="1"/>
  <c r="N43" i="1"/>
  <c r="B42" i="1"/>
  <c r="AE38" i="1"/>
  <c r="AF38" i="1" s="1"/>
  <c r="AB38" i="1"/>
  <c r="AC38" i="1" s="1"/>
  <c r="Y38" i="1"/>
  <c r="Z38" i="1" s="1"/>
  <c r="S38" i="1"/>
  <c r="T38" i="1" s="1"/>
  <c r="P38" i="1"/>
  <c r="Q38" i="1" s="1"/>
  <c r="M38" i="1"/>
  <c r="N38" i="1" s="1"/>
  <c r="J38" i="1"/>
  <c r="K38" i="1" s="1"/>
  <c r="AL37" i="1"/>
  <c r="AL36" i="1"/>
  <c r="AL35" i="1"/>
  <c r="AL34" i="1"/>
  <c r="AL33" i="1"/>
  <c r="AL32" i="1"/>
  <c r="AL31" i="1"/>
  <c r="AL29" i="1"/>
  <c r="AL28" i="1"/>
  <c r="AL27" i="1"/>
  <c r="AI37" i="1"/>
  <c r="AI36" i="1"/>
  <c r="AI35" i="1"/>
  <c r="AI34" i="1"/>
  <c r="AI33" i="1"/>
  <c r="AI32" i="1"/>
  <c r="AI31" i="1"/>
  <c r="AI30" i="1"/>
  <c r="AI29" i="1"/>
  <c r="AI28" i="1"/>
  <c r="AI27" i="1"/>
  <c r="AL26" i="1"/>
  <c r="AI26" i="1"/>
  <c r="AL25" i="1"/>
  <c r="AL24" i="1"/>
  <c r="AL23" i="1"/>
  <c r="AG194" i="1"/>
  <c r="K176" i="1" l="1"/>
  <c r="AR110" i="1"/>
  <c r="AE53" i="1"/>
  <c r="AN79" i="1"/>
  <c r="AO81" i="1" s="1"/>
  <c r="AN82" i="1"/>
  <c r="AO84" i="1" s="1"/>
  <c r="AH133" i="1"/>
  <c r="S133" i="1"/>
  <c r="Y53" i="1"/>
  <c r="AB53" i="1"/>
  <c r="P53" i="1"/>
  <c r="Y133" i="1"/>
  <c r="AE133" i="1"/>
  <c r="P133" i="1"/>
  <c r="J133" i="1"/>
  <c r="AH88" i="1"/>
  <c r="AG89" i="1" s="1"/>
  <c r="S88" i="1"/>
  <c r="T88" i="1" s="1"/>
  <c r="Y88" i="1"/>
  <c r="X89" i="1" s="1"/>
  <c r="AB88" i="1"/>
  <c r="AA89" i="1" s="1"/>
  <c r="AA134" i="1" s="1"/>
  <c r="P88" i="1"/>
  <c r="O89" i="1" s="1"/>
  <c r="AE88" i="1"/>
  <c r="J88" i="1"/>
  <c r="M88" i="1"/>
  <c r="S53" i="1"/>
  <c r="AK53" i="1"/>
  <c r="J53" i="1"/>
  <c r="M53" i="1"/>
  <c r="AG134" i="1" l="1"/>
  <c r="AG197" i="1" s="1"/>
  <c r="X134" i="1"/>
  <c r="X197" i="1" s="1"/>
  <c r="T133" i="1"/>
  <c r="AD89" i="1"/>
  <c r="AD134" i="1" s="1"/>
  <c r="AD197" i="1" s="1"/>
  <c r="AF88" i="1"/>
  <c r="AF133" i="1" s="1"/>
  <c r="AI88" i="1"/>
  <c r="AI133" i="1" s="1"/>
  <c r="Z88" i="1"/>
  <c r="Z133" i="1" s="1"/>
  <c r="AC88" i="1"/>
  <c r="AC133" i="1" s="1"/>
  <c r="K88" i="1"/>
  <c r="K133" i="1" s="1"/>
  <c r="Q88" i="1"/>
  <c r="Q133" i="1" s="1"/>
  <c r="O134" i="1"/>
  <c r="O197" i="1" s="1"/>
  <c r="I89" i="1"/>
  <c r="I134" i="1" s="1"/>
  <c r="I197" i="1" s="1"/>
  <c r="Y186" i="1"/>
  <c r="Z186" i="1" s="1"/>
  <c r="AK186" i="1"/>
  <c r="AL186" i="1" s="1"/>
  <c r="S186" i="1"/>
  <c r="T186" i="1" s="1"/>
  <c r="AH186" i="1" l="1"/>
  <c r="AI186" i="1" s="1"/>
  <c r="AG187" i="1" s="1"/>
  <c r="AB186" i="1"/>
  <c r="AC186" i="1" s="1"/>
  <c r="M186" i="1"/>
  <c r="N186" i="1" s="1"/>
  <c r="P186" i="1"/>
  <c r="Q186" i="1" s="1"/>
  <c r="AE186" i="1"/>
  <c r="AF186" i="1" s="1"/>
  <c r="J186" i="1"/>
  <c r="K186" i="1" s="1"/>
  <c r="Y150" i="1"/>
  <c r="Z150" i="1" s="1"/>
  <c r="S150" i="1"/>
  <c r="T150" i="1" s="1"/>
  <c r="P150" i="1"/>
  <c r="Q150" i="1" s="1"/>
  <c r="K150" i="1"/>
  <c r="AH53" i="1"/>
  <c r="AG39" i="1" l="1"/>
  <c r="AH38" i="1"/>
  <c r="AI38" i="1" s="1"/>
  <c r="AK38" i="1"/>
  <c r="AL38" i="1" s="1"/>
  <c r="AH150" i="1"/>
  <c r="AI150" i="1" s="1"/>
  <c r="AG151" i="1" s="1"/>
  <c r="AK150" i="1"/>
  <c r="AL150" i="1" s="1"/>
  <c r="AE150" i="1"/>
  <c r="AF150" i="1" s="1"/>
  <c r="AB150" i="1"/>
  <c r="AC150" i="1" s="1"/>
  <c r="M150" i="1"/>
  <c r="N150" i="1" s="1"/>
  <c r="AL53" i="1" l="1"/>
  <c r="AI53" i="1"/>
  <c r="AF53" i="1"/>
  <c r="AC53" i="1"/>
  <c r="Z53" i="1"/>
  <c r="T53" i="1"/>
  <c r="Q53" i="1"/>
  <c r="AJ187" i="1" l="1"/>
  <c r="AJ194" i="1"/>
  <c r="AD194" i="1"/>
  <c r="AD187" i="1"/>
  <c r="R89" i="1"/>
  <c r="R134" i="1" s="1"/>
  <c r="R197" i="1" s="1"/>
  <c r="AA151" i="1"/>
  <c r="AA194" i="1"/>
  <c r="AA187" i="1"/>
  <c r="X194" i="1"/>
  <c r="X187" i="1"/>
  <c r="R194" i="1"/>
  <c r="R187" i="1"/>
  <c r="O194" i="1"/>
  <c r="O187" i="1"/>
  <c r="L151" i="1"/>
  <c r="L194" i="1"/>
  <c r="L187" i="1"/>
  <c r="X39" i="1"/>
  <c r="X151" i="1"/>
  <c r="AD39" i="1"/>
  <c r="L39" i="1"/>
  <c r="R39" i="1"/>
  <c r="R151" i="1"/>
  <c r="AA39" i="1"/>
  <c r="AJ39" i="1"/>
  <c r="AD151" i="1"/>
  <c r="AJ151" i="1"/>
  <c r="O39" i="1"/>
  <c r="O151" i="1"/>
  <c r="R54" i="1"/>
  <c r="AA54" i="1"/>
  <c r="O54" i="1"/>
  <c r="X54" i="1"/>
  <c r="AD54" i="1"/>
  <c r="AJ54" i="1"/>
  <c r="AG54" i="1"/>
  <c r="N53" i="1"/>
  <c r="L54" i="1" s="1"/>
  <c r="AA197" i="1" l="1"/>
  <c r="K53" i="1"/>
  <c r="I194" i="1" l="1"/>
  <c r="I195" i="1" s="1"/>
  <c r="I206" i="1" s="1"/>
  <c r="I187" i="1"/>
  <c r="I188" i="1" s="1"/>
  <c r="I205" i="1" s="1"/>
  <c r="I151" i="1"/>
  <c r="I39" i="1"/>
  <c r="I40" i="1" s="1"/>
  <c r="I199" i="1" s="1"/>
  <c r="I54" i="1"/>
  <c r="I55" i="1" s="1"/>
  <c r="I200" i="1" s="1"/>
  <c r="I152" i="1" l="1"/>
  <c r="I202" i="1" s="1"/>
  <c r="I178" i="1" l="1"/>
  <c r="I204" i="1" s="1"/>
  <c r="AQ68" i="1" l="1"/>
  <c r="L89" i="1" l="1"/>
  <c r="L134" i="1" s="1"/>
  <c r="AR73" i="1"/>
  <c r="N88" i="1" s="1"/>
  <c r="N133" i="1" s="1"/>
  <c r="I135" i="1" l="1"/>
  <c r="I201" i="1" s="1"/>
  <c r="L197" i="1"/>
  <c r="I90" i="1"/>
  <c r="I203" i="1" l="1"/>
  <c r="I208" i="1" s="1"/>
  <c r="I210" i="1" s="1"/>
  <c r="I212" i="1" l="1"/>
  <c r="I214" i="1" s="1"/>
  <c r="I216" i="1" s="1"/>
</calcChain>
</file>

<file path=xl/sharedStrings.xml><?xml version="1.0" encoding="utf-8"?>
<sst xmlns="http://schemas.openxmlformats.org/spreadsheetml/2006/main" count="1387" uniqueCount="717">
  <si>
    <t>V</t>
  </si>
  <si>
    <t>P</t>
  </si>
  <si>
    <t>G</t>
  </si>
  <si>
    <t xml:space="preserve">  </t>
  </si>
  <si>
    <t xml:space="preserve"> </t>
  </si>
  <si>
    <t>totale incidenze</t>
  </si>
  <si>
    <t>∑ Q i</t>
  </si>
  <si>
    <t>V*P*G*ΣQ</t>
  </si>
  <si>
    <t>PROGETTAZIONE</t>
  </si>
  <si>
    <t>QbI.01</t>
  </si>
  <si>
    <t>Pianificazione</t>
  </si>
  <si>
    <t xml:space="preserve"> Verifiche e Collaudi </t>
  </si>
  <si>
    <t xml:space="preserve"> b.III) PROGETTAZIONE ESECUTIVA  </t>
  </si>
  <si>
    <t>Compenso al netto di spese ed oneri CNPAIA</t>
  </si>
  <si>
    <t xml:space="preserve">Compenso al netto di spese ed oneri CNPAIA </t>
  </si>
  <si>
    <r>
      <rPr>
        <b/>
        <sz val="10"/>
        <rFont val="Verdana"/>
        <family val="2"/>
      </rPr>
      <t>Descrizione dettagliata dell'incarico:</t>
    </r>
    <r>
      <rPr>
        <sz val="10"/>
        <rFont val="Verdana"/>
        <family val="2"/>
      </rPr>
      <t xml:space="preserve"> 
……….
……….
……….
……….
……….</t>
    </r>
    <r>
      <rPr>
        <sz val="12"/>
        <rFont val="Verdana"/>
        <family val="2"/>
      </rPr>
      <t xml:space="preserve">
</t>
    </r>
  </si>
  <si>
    <t>EDILIZIA</t>
  </si>
  <si>
    <t>IDRAULICA</t>
  </si>
  <si>
    <t>STRUTTURE</t>
  </si>
  <si>
    <t>TERRITORIO E URBANISTICA</t>
  </si>
  <si>
    <t>Edilizia</t>
  </si>
  <si>
    <t>Strutture</t>
  </si>
  <si>
    <t>Impianti  1</t>
  </si>
  <si>
    <t>Impianti  2</t>
  </si>
  <si>
    <t>Viabilità</t>
  </si>
  <si>
    <t>Idraulica</t>
  </si>
  <si>
    <t>Valore opera</t>
  </si>
  <si>
    <t>Il Professionista</t>
  </si>
  <si>
    <t>Roma, lì GG/MM/AAAA</t>
  </si>
  <si>
    <t>Categorie</t>
  </si>
  <si>
    <r>
      <t xml:space="preserve">COMMITTENTE:
</t>
    </r>
    <r>
      <rPr>
        <b/>
        <sz val="12"/>
        <rFont val="Verdana"/>
        <family val="2"/>
      </rPr>
      <t>…………………………………….</t>
    </r>
  </si>
  <si>
    <r>
      <rPr>
        <b/>
        <sz val="14"/>
        <rFont val="Verdana"/>
        <family val="2"/>
      </rPr>
      <t>PROFESSIONISTA:</t>
    </r>
    <r>
      <rPr>
        <sz val="14"/>
        <rFont val="Verdana"/>
        <family val="2"/>
      </rPr>
      <t xml:space="preserve">  
</t>
    </r>
    <r>
      <rPr>
        <sz val="14"/>
        <rFont val="Arial"/>
        <family val="2"/>
      </rPr>
      <t xml:space="preserve">
</t>
    </r>
    <r>
      <rPr>
        <sz val="12"/>
        <rFont val="Verdana"/>
        <family val="2"/>
      </rPr>
      <t>Ing. ................................................... Iscritto all'Ordine degli Ingegneri della Provincia di ROMA  con il Nr. ..............
Partita I.V.A.: ................................ Via ..................................... n........ - CAP: ............. - Città:..............................  tel.:..........................  fax: .....................
e mail: ....................@..................... - pec: ....................@......................</t>
    </r>
  </si>
  <si>
    <t>TAVOLA Z-1 “CATEGORIE DELLE OPERE - PARAMETRO DEL GRADO DI COMPLESSITA’ – CLASSIFICAZIONE DEI SERVIZI E CORRISPONDENZE”</t>
  </si>
  <si>
    <t>Corrispondenze</t>
  </si>
  <si>
    <t>IDENTIFICAZIONE DELLE OPERE</t>
  </si>
  <si>
    <t>Residenza</t>
  </si>
  <si>
    <t>Sanità, Istruzione, Ricerca</t>
  </si>
  <si>
    <r>
      <rPr>
        <b/>
        <sz val="6"/>
        <rFont val="Arial"/>
        <family val="2"/>
      </rPr>
      <t>EDILIZIA</t>
    </r>
  </si>
  <si>
    <r>
      <rPr>
        <sz val="6"/>
        <rFont val="Arial"/>
        <family val="2"/>
      </rPr>
      <t>Edifici rurali per l'attività agricola con corredi tecnici di tipo semplice (quali tettoie, depositi e ricoveri) - Edifici industriali o artigianali di importanza costruttiva corrente con corredi tecnici di base.</t>
    </r>
  </si>
  <si>
    <r>
      <rPr>
        <sz val="6"/>
        <rFont val="Arial"/>
        <family val="2"/>
      </rPr>
      <t>Edifici rurali per l'attività agricola con corredi tecnici di tipo complesso - Edifici industriali o artigianali con organizzazione e corredi tecnici di tipo complesso.</t>
    </r>
  </si>
  <si>
    <r>
      <rPr>
        <sz val="6"/>
        <rFont val="Arial"/>
        <family val="2"/>
      </rPr>
      <t>Ostelli, Pensioni, Case albergo – Ristoranti - Motel e stazioni di servizio - negozi - mercati coperti di tipo semplice</t>
    </r>
  </si>
  <si>
    <r>
      <rPr>
        <sz val="6"/>
        <rFont val="Arial"/>
        <family val="2"/>
      </rPr>
      <t>Alberghi, Villaggi turistici - Mercati e Centri commerciali complessi</t>
    </r>
  </si>
  <si>
    <r>
      <rPr>
        <sz val="6"/>
        <rFont val="Arial"/>
        <family val="2"/>
      </rPr>
      <t>Edifici, pertinenze, autorimesse semplici, senza particolari esigenze tecniche. Edifici provvisori di modesta importanza</t>
    </r>
  </si>
  <si>
    <r>
      <rPr>
        <sz val="6"/>
        <rFont val="Arial"/>
        <family val="2"/>
      </rPr>
      <t>Edilizia residenziale privata e pubblica di tipo corrente con costi di costruzione nella media di mercato e con tipologie standardizzate.</t>
    </r>
  </si>
  <si>
    <r>
      <rPr>
        <sz val="6"/>
        <rFont val="Arial"/>
        <family val="2"/>
      </rPr>
      <t>Edifici residenziali di tipo pregiato con costi di costruzione eccedenti la media di mercato e con tipologie diversificate.</t>
    </r>
  </si>
  <si>
    <r>
      <rPr>
        <sz val="6"/>
        <rFont val="Arial"/>
        <family val="2"/>
      </rPr>
      <t>Sede Azienda Sanitaria, Distretto sanitario, Ambulatori di base. Asilo Nido, Scuola Materna, Scuola elementare, Scuole secondarie di primo grado fino a 24 classi, Scuole secondarie di secondo grado fino a 25 classi</t>
    </r>
  </si>
  <si>
    <r>
      <rPr>
        <sz val="6"/>
        <rFont val="Arial"/>
        <family val="2"/>
      </rPr>
      <t>Scuole secondarie di primo grado oltre 24 classi-Istituti scolastici superiori oltre 25 classi- Case di cura</t>
    </r>
  </si>
  <si>
    <r>
      <rPr>
        <sz val="6"/>
        <rFont val="Arial"/>
        <family val="2"/>
      </rPr>
      <t>Poliambulatori, Ospedali, Istituti di ricerca, Centri di riabilitazione, Poli scolastici, Università, Accademie, Istituti di ricerca universitaria</t>
    </r>
  </si>
  <si>
    <r>
      <rPr>
        <sz val="6"/>
        <rFont val="Arial"/>
        <family val="2"/>
      </rPr>
      <t>Padiglioni provvisori per esposizioni - Costruzioni relative ad opere cimiteriali di tipo normale (colombari, ossari, loculari, edicole funerarie con caratteristiche costruttive semplici), Case parrocchiali, Oratori - Stabilimenti balneari - Aree ed attrezzature per lo sport all'aperto, Campo sportivo e servizi annessi, di tipo semplice</t>
    </r>
  </si>
  <si>
    <r>
      <rPr>
        <sz val="6"/>
        <rFont val="Arial"/>
        <family val="2"/>
      </rPr>
      <t>Aree ed attrezzature per lo sport all'aperto, Campo sportivo e servizi annessi, di tipo complesso- Palestre e piscine coperte</t>
    </r>
  </si>
  <si>
    <r>
      <rPr>
        <sz val="6"/>
        <rFont val="Arial"/>
        <family val="2"/>
      </rPr>
      <t>Biblioteca, Cinema, Teatro, Pinacoteca, Centro Culturale, Sede congressuale, Auditorium, Museo, Galleria d'arte, Discoteca, Studio radiofonico o televisivo o di produzione cinematografica - Opere cimiteriali di tipo monumentale, Monumenti commemorativi, Palasport, Stadio, Chiese</t>
    </r>
  </si>
  <si>
    <r>
      <rPr>
        <sz val="6"/>
        <rFont val="Arial"/>
        <family val="2"/>
      </rPr>
      <t>Edifici provvisori di modesta importanza a servizio di caserme</t>
    </r>
  </si>
  <si>
    <r>
      <rPr>
        <sz val="6"/>
        <rFont val="Arial"/>
        <family val="2"/>
      </rPr>
      <t>Caserme con corredi tecnici di importanza corrente</t>
    </r>
  </si>
  <si>
    <r>
      <rPr>
        <sz val="6"/>
        <rFont val="Arial"/>
        <family val="2"/>
      </rPr>
      <t>Sedi ed Uffici di Società ed Enti, Sedi ed Uffici comunali, Sedi ed Uffici provinciali, Sedi ed Uffici regionali, Sedi ed Uffici ministeriali, Pretura, Tribunale, Palazzo di giustizia, Penitenziari, Caserme con corredi tecnici di importanza maggiore, Questura</t>
    </r>
  </si>
  <si>
    <r>
      <rPr>
        <sz val="6"/>
        <rFont val="Arial"/>
        <family val="2"/>
      </rPr>
      <t>Verde  ed opere di arredo urbano improntate a grande semplicità, pertinenziali agli edifici ed alla viabilità, Campeggi e simili</t>
    </r>
  </si>
  <si>
    <r>
      <rPr>
        <sz val="6"/>
        <rFont val="Arial"/>
        <family val="2"/>
      </rPr>
      <t>Arredamenti con elementi acquistati dal mercato, Giardini, Parchi gioco, Piazze e spazi pubblici all’aperto</t>
    </r>
  </si>
  <si>
    <r>
      <rPr>
        <sz val="6"/>
        <rFont val="Arial"/>
        <family val="2"/>
      </rPr>
      <t>Arredamenti con elementi singolari, Parchi urbani, Parchi ludici attrezzati, Giardini e piazze storiche, Opere di riqualificazione paesaggistica e ambientale di aree urbane.</t>
    </r>
  </si>
  <si>
    <r>
      <rPr>
        <sz val="6"/>
        <rFont val="Arial"/>
        <family val="2"/>
      </rPr>
      <t>Interventi di manutenzione straordinaria, ristrutturazione, riqualificazione, su edifici e manufatti esistenti</t>
    </r>
  </si>
  <si>
    <r>
      <rPr>
        <sz val="6"/>
        <rFont val="Arial"/>
        <family val="2"/>
      </rPr>
      <t>Interventi di manutenzione, restauro, risanamento conservativo, riqualificazione, su edifici e manufatti di interesse storico artistico soggetti</t>
    </r>
  </si>
  <si>
    <r>
      <rPr>
        <b/>
        <sz val="6"/>
        <rFont val="Arial"/>
        <family val="2"/>
      </rPr>
      <t>STRUTTURE</t>
    </r>
  </si>
  <si>
    <r>
      <rPr>
        <sz val="6"/>
        <rFont val="Arial"/>
        <family val="2"/>
      </rPr>
      <t>Strutture o parti di strutture in cemento armato, non soggette ad azioni sismiche - riparazione o intervento locale - Verifiche strutturali  relative - Ponteggi, centinature e strutture provvisionali di durata inferiore a due anni</t>
    </r>
  </si>
  <si>
    <r>
      <rPr>
        <sz val="6"/>
        <rFont val="Arial"/>
        <family val="2"/>
      </rPr>
      <t>Strutture o parti di strutture in cemento armato - Verifiche strutturali relative - Ponteggi, centinature e strutture provvisionali di durata superiore a due anni.</t>
    </r>
  </si>
  <si>
    <r>
      <rPr>
        <sz val="6"/>
        <rFont val="Arial"/>
        <family val="2"/>
      </rPr>
      <t>Strutture o parti di strutture in  muratura, legno, metallo - Verifiche strutturali relative - Consolidamento delle opere di fondazione di manufatti dissestati - Ponti,  Paratie e tiranti, Consolidamento di pendii e di fronti rocciosi ed opere connesse, di tipo corrente -  Verifiche strutturali relative.</t>
    </r>
  </si>
  <si>
    <r>
      <rPr>
        <sz val="6"/>
        <rFont val="Arial"/>
        <family val="2"/>
      </rPr>
      <t>Dighe, Conche, Elevatori, Opere di ritenuta  e di difesa, rilevati, colmate. Gallerie, Opere sotterranee e subacquee, Fondazioni speciali.</t>
    </r>
  </si>
  <si>
    <r>
      <rPr>
        <b/>
        <sz val="6"/>
        <rFont val="Arial"/>
        <family val="2"/>
      </rPr>
      <t>IMPIANTI</t>
    </r>
  </si>
  <si>
    <r>
      <rPr>
        <sz val="6"/>
        <rFont val="Arial"/>
        <family val="2"/>
      </rPr>
      <t>Impianti  per l'approvvigionamento, la preparazione e la distribuzione di acqua nell'interno di edifici o per scopi industriali - Impianti sanitari - Impianti di fognatura domestica od industriale ed opere relative al trattamento delle acque di rifiuto - Reti di distribuzione di combustibili liquidi o gassosi - Impianti per la distribuzione dell’aria compressa del vuoto e di gas medicali - Impianti e reti antincendio</t>
    </r>
  </si>
  <si>
    <r>
      <rPr>
        <sz val="6"/>
        <rFont val="Arial"/>
        <family val="2"/>
      </rPr>
      <t>Impianti di riscaldamento - Impianto di raffrescamento, climatizzazione, trattamento dell’aria - Impianti meccanici di distribuzione fluidi - Impianto solare termico</t>
    </r>
  </si>
  <si>
    <r>
      <rPr>
        <sz val="6"/>
        <rFont val="Arial"/>
        <family val="2"/>
      </rPr>
      <t>Impianti elettrici in genere, impianti di illuminazione, telefonici, di rivelazione incendi, fotovoltaici, a corredo di edifici e costruzioni di importanza corrente - singole apparecchiature per laboratori e impianti pilota di tipo semplice</t>
    </r>
  </si>
  <si>
    <r>
      <rPr>
        <sz val="6"/>
        <rFont val="Arial"/>
        <family val="2"/>
      </rPr>
      <t>Impianti elettrici in genere, impianti di illuminazione, telefonici, di sicurezza , di rivelazione incendi , fotovoltaici, a corredo di edifici e costruzioni complessi - cablaggi strutturati - impianti in fibra ottica - singole apparecchiature per laboratori e impianti pilota di tipo complesso</t>
    </r>
  </si>
  <si>
    <r>
      <rPr>
        <sz val="6"/>
        <rFont val="Arial"/>
        <family val="2"/>
      </rPr>
      <t>Depositi e discariche senza trattamento dei rifiuti.</t>
    </r>
  </si>
  <si>
    <r>
      <rPr>
        <sz val="6"/>
        <rFont val="Arial"/>
        <family val="2"/>
      </rPr>
      <t>Impianti per le industrie molitorie, cartarie, alimentari, delle fibre tessili naturali, del legno, del cuoio e simili.</t>
    </r>
  </si>
  <si>
    <t>DM 18/11/1971</t>
  </si>
  <si>
    <t>DM 232/1991</t>
  </si>
  <si>
    <r>
      <rPr>
        <b/>
        <sz val="8"/>
        <rFont val="Arial"/>
        <family val="2"/>
      </rPr>
      <t>CATEGORIA</t>
    </r>
  </si>
  <si>
    <r>
      <rPr>
        <b/>
        <sz val="8"/>
        <rFont val="Arial"/>
        <family val="2"/>
      </rPr>
      <t>DESTINAZIONE FUNZIONALE</t>
    </r>
  </si>
  <si>
    <r>
      <rPr>
        <b/>
        <sz val="8"/>
        <rFont val="Arial"/>
        <family val="2"/>
      </rPr>
      <t>ID.
Opere</t>
    </r>
  </si>
  <si>
    <r>
      <rPr>
        <b/>
        <sz val="8"/>
        <rFont val="Arial"/>
        <family val="2"/>
      </rPr>
      <t>Gradi
di complessità</t>
    </r>
  </si>
  <si>
    <r>
      <rPr>
        <b/>
        <sz val="8"/>
        <rFont val="Arial"/>
        <family val="2"/>
      </rPr>
      <t>l.143/49
Classi e categorie</t>
    </r>
  </si>
  <si>
    <t>Insediamenti Produttivi Agricoltura-Industria- Artigianato</t>
  </si>
  <si>
    <t>E.01</t>
  </si>
  <si>
    <t>I/a I/b</t>
  </si>
  <si>
    <t>I/b</t>
  </si>
  <si>
    <t>E.02</t>
  </si>
  <si>
    <t>I/c</t>
  </si>
  <si>
    <t>Industria Alberghiera, Turismo e Commercio e Servizi per la Mobilità</t>
  </si>
  <si>
    <t>E.03</t>
  </si>
  <si>
    <t>E.04</t>
  </si>
  <si>
    <t>I/d</t>
  </si>
  <si>
    <t>E.05</t>
  </si>
  <si>
    <t>E.06</t>
  </si>
  <si>
    <t>E.07</t>
  </si>
  <si>
    <t>E.08</t>
  </si>
  <si>
    <t>E.09</t>
  </si>
  <si>
    <t>E.10</t>
  </si>
  <si>
    <t>Cultura, Vita Sociale, Sport, Culto</t>
  </si>
  <si>
    <t>E.11</t>
  </si>
  <si>
    <t>E.12</t>
  </si>
  <si>
    <t>E.13</t>
  </si>
  <si>
    <t>Sedi amministrative, giudiziarie, delle forze dell'ordine</t>
  </si>
  <si>
    <t>E.14</t>
  </si>
  <si>
    <t>E.15</t>
  </si>
  <si>
    <t>E.16</t>
  </si>
  <si>
    <t>Arredi, Forniture, Aree esterne pertinenziali allestite</t>
  </si>
  <si>
    <t>E.17</t>
  </si>
  <si>
    <t>E.18</t>
  </si>
  <si>
    <t>E.19</t>
  </si>
  <si>
    <t>Edifici e manufatti esistenti</t>
  </si>
  <si>
    <t>E.20</t>
  </si>
  <si>
    <t>E.21</t>
  </si>
  <si>
    <t>E.22</t>
  </si>
  <si>
    <t>I/e</t>
  </si>
  <si>
    <t>Strutture, Opere infrastrutturali puntuali, non soggette ad azioni sismiche, ai sensi delle Norme Tecniche per le Costruzioni</t>
  </si>
  <si>
    <t>S.01</t>
  </si>
  <si>
    <t>I/f</t>
  </si>
  <si>
    <t>S.02</t>
  </si>
  <si>
    <t>IX/a</t>
  </si>
  <si>
    <t>III</t>
  </si>
  <si>
    <t>Strutture, Opere infrastrutturali puntuali</t>
  </si>
  <si>
    <t>S.03</t>
  </si>
  <si>
    <t>I/g</t>
  </si>
  <si>
    <t>S.04</t>
  </si>
  <si>
    <t>IX/b</t>
  </si>
  <si>
    <t>Strutture speciali</t>
  </si>
  <si>
    <t>S.05</t>
  </si>
  <si>
    <t>IX/b IX/c</t>
  </si>
  <si>
    <t>S.06</t>
  </si>
  <si>
    <t>I/g IX/c</t>
  </si>
  <si>
    <t>Impianti meccanici a fluido a servizio delle costruzioni</t>
  </si>
  <si>
    <t>IA.01</t>
  </si>
  <si>
    <t>III/a</t>
  </si>
  <si>
    <t>IA.02</t>
  </si>
  <si>
    <t>III/b</t>
  </si>
  <si>
    <t>Impianti elettrici e speciali a servizio delle costruzioni - Singole apparecchiature per laboratori e impianti pilota</t>
  </si>
  <si>
    <t>IA.03</t>
  </si>
  <si>
    <t>III/c</t>
  </si>
  <si>
    <t>IA.04</t>
  </si>
  <si>
    <t>Impianti industriali - Impianti pilota e impianti di depurazione con ridotte problematiche tecniche - Discariche inerti</t>
  </si>
  <si>
    <t>IB.04</t>
  </si>
  <si>
    <t>II/a</t>
  </si>
  <si>
    <t>IB.05</t>
  </si>
  <si>
    <t>II/b</t>
  </si>
  <si>
    <r>
      <rPr>
        <sz val="8"/>
        <rFont val="Arial"/>
        <family val="2"/>
      </rPr>
      <t>I/b</t>
    </r>
    <r>
      <rPr>
        <vertAlign val="superscript"/>
        <sz val="8"/>
        <rFont val="Arial"/>
        <family val="2"/>
      </rPr>
      <t>1</t>
    </r>
  </si>
  <si>
    <t>IMPIANTI (1)</t>
  </si>
  <si>
    <t>(1) Per quanto riguarda gli impianti a servizio dei manufatti edilizi e/o industriali, il loro importo va sommato a quello delle opere edili</t>
  </si>
  <si>
    <r>
      <rPr>
        <sz val="6"/>
        <rFont val="Arial"/>
        <family val="2"/>
      </rPr>
      <t>Impianti della industria chimica inorganica - Impianti della preparazione e distillazione dei combustibili - Impianti siderurgici - Officine meccaniche e laboratori - Cantieri navali - Fabbriche di cemento, calce, laterizi, vetrerie e ceramiche - Impianti per le industrie della fermentazione, chimico-alimentari e tintorie - Impianti termovalorizzatori e impianti di trattamento dei rifiuti - Impianti della industria chimica organica - Impianti della piccola industria chimica speciale - Impianti di metallurgia (esclusi quelli relativi al ferro) - Impianti per la preparazione ed il trattamento dei minerali per la sistemazione e coltivazione delle cave e miniere.</t>
    </r>
  </si>
  <si>
    <r>
      <rPr>
        <sz val="6"/>
        <rFont val="Arial"/>
        <family val="2"/>
      </rPr>
      <t>Gli impianti precedentemente esposti quando siano di complessità particolarmente rilevante o comportanti rischi e problematiche ambientali molto rilevanti</t>
    </r>
  </si>
  <si>
    <r>
      <rPr>
        <sz val="6"/>
        <rFont val="Arial"/>
        <family val="2"/>
      </rPr>
      <t>Impianti di linee e reti per trasmissioni e distribuzione di energia elettrica, telegrafia, telefonia.</t>
    </r>
  </si>
  <si>
    <r>
      <rPr>
        <sz val="6"/>
        <rFont val="Arial"/>
        <family val="2"/>
      </rPr>
      <t>Centrali idroelettriche ordinarie - Stazioni di trasformazioni e di conversione impianti di trazione elettrica</t>
    </r>
  </si>
  <si>
    <r>
      <rPr>
        <sz val="6"/>
        <rFont val="Arial"/>
        <family val="2"/>
      </rPr>
      <t>Impianti termoelettrici-Impianti dell'elettrochimica - Impianti della elettrometallurgia - Laboratori con ridotte problematiche tecniche</t>
    </r>
  </si>
  <si>
    <r>
      <rPr>
        <sz val="6"/>
        <rFont val="Arial"/>
        <family val="2"/>
      </rPr>
      <t>Campi fotovoltaici - Parchi eolici</t>
    </r>
  </si>
  <si>
    <r>
      <rPr>
        <sz val="6"/>
        <rFont val="Arial"/>
        <family val="2"/>
      </rPr>
      <t>Micro Centrali idroelettriche-Impianti termoelettrici-Impianti della elettrometallurgia di tipo complesso</t>
    </r>
  </si>
  <si>
    <t>IB.06</t>
  </si>
  <si>
    <t>IB.07</t>
  </si>
  <si>
    <t>II/c</t>
  </si>
  <si>
    <r>
      <rPr>
        <sz val="8"/>
        <rFont val="Arial"/>
        <family val="2"/>
      </rPr>
      <t>I/b</t>
    </r>
  </si>
  <si>
    <t>Impianti industriali – Impianti pilota e impianti di depurazione complessi -Discariche con trattamenti e termovalorizzatori</t>
  </si>
  <si>
    <t>IB.08</t>
  </si>
  <si>
    <t>IV/c</t>
  </si>
  <si>
    <t>IB.09</t>
  </si>
  <si>
    <t>IV/b</t>
  </si>
  <si>
    <t>IB.10</t>
  </si>
  <si>
    <t>IV/a</t>
  </si>
  <si>
    <t>IB.11</t>
  </si>
  <si>
    <t>IB.12</t>
  </si>
  <si>
    <t>Opere elettriche per reti di trasmissione e distribuzione energia e segnali – Laboratori con ridotte problematiche tecniche</t>
  </si>
  <si>
    <t>Impianti per la produzione di energia– Laboratori complessi</t>
  </si>
  <si>
    <r>
      <rPr>
        <sz val="6"/>
        <rFont val="Arial"/>
        <family val="2"/>
      </rPr>
      <t>Interventi di manutenzione su viabilità ordinaria</t>
    </r>
  </si>
  <si>
    <r>
      <rPr>
        <sz val="6"/>
        <rFont val="Arial"/>
        <family val="2"/>
      </rPr>
      <t>Strade, linee tramviarie, ferrovie, strade ferrate, di tipo ordinario, escluse le opere d'arte da compensarsi a parte - Piste ciclabili</t>
    </r>
  </si>
  <si>
    <r>
      <rPr>
        <sz val="6"/>
        <rFont val="Arial"/>
        <family val="2"/>
      </rPr>
      <t>Strade, linee tramviarie, ferrovie, strade ferrate, con particolari difficoltà di studio, escluse le opere d'arte e le stazioni, da compensarsi a parte. - Impianti teleferici e funicolari - Piste aeroportuali e simili.</t>
    </r>
  </si>
  <si>
    <r>
      <rPr>
        <sz val="6"/>
        <rFont val="Arial"/>
        <family val="2"/>
      </rPr>
      <t>Opere di navigazione interna e portuali</t>
    </r>
  </si>
  <si>
    <r>
      <rPr>
        <sz val="6"/>
        <rFont val="Arial"/>
        <family val="2"/>
      </rPr>
      <t>Bonifiche ed irrigazioni a deflusso naturale, sistemazione di corsi d'acqua e di bacini montani</t>
    </r>
  </si>
  <si>
    <r>
      <rPr>
        <sz val="6"/>
        <rFont val="Arial"/>
        <family val="2"/>
      </rPr>
      <t>Bonifiche ed irrigazioni con sollevamento meccanico di acqua (esclusi i macchinari) - Derivazioni d'acqua per forza motrice e produzione di energia elettrica.</t>
    </r>
  </si>
  <si>
    <r>
      <rPr>
        <sz val="6"/>
        <rFont val="Arial"/>
        <family val="2"/>
      </rPr>
      <t>Impianti per provvista, condotta, distribuzione d'acqua, improntate a grande semplicità - Fognature urbane improntate a grande semplicità - Condotte subacquee in genere, metanodotti e  gasdotti, di tipo ordinario</t>
    </r>
  </si>
  <si>
    <r>
      <rPr>
        <sz val="6"/>
        <rFont val="Arial"/>
        <family val="2"/>
      </rPr>
      <t>Impianti per provvista, condotta, distribuzione d'acqua - Fognature urbane - Condotte subacquee in genere, metanodotti e  gasdotti, con problemi tecnici di tipo speciale.</t>
    </r>
  </si>
  <si>
    <r>
      <rPr>
        <sz val="6"/>
        <rFont val="Arial"/>
        <family val="2"/>
      </rPr>
      <t>Sistemi informativi, gestione elettronica del flusso documentale, dematerializzazione e gestione archivi, ingegnerizzazione dei processi, sistemi di gestione delle attività produttive, Data center, server farm.</t>
    </r>
  </si>
  <si>
    <r>
      <rPr>
        <sz val="6"/>
        <rFont val="Arial"/>
        <family val="2"/>
      </rPr>
      <t>Reti locali e geografiche, cablaggi strutturati, impianti in fibra ottica, Impianti di videosorveglianza, controllo accessi, identificazione targhe di veicoli ecc Sistemi wireless, reti wifi, ponti radio.</t>
    </r>
  </si>
  <si>
    <r>
      <rPr>
        <sz val="6"/>
        <rFont val="Arial"/>
        <family val="2"/>
      </rPr>
      <t>Elettronica Industriale Sistemi a controllo numerico, Sistemi di automazione, Robotica.</t>
    </r>
  </si>
  <si>
    <r>
      <rPr>
        <sz val="6"/>
        <rFont val="Arial"/>
        <family val="2"/>
      </rPr>
      <t>Opere relative alla sistemazione di ecosistemi naturali o naturalizzati, alle aree naturali protette ed alle aree a rilevanza faunistica. Opere relative al restauro paesaggistico di territori compromessi ed agli interventi su elementi strutturali  del paesaggio. Opere di configurazione di assetto paesaggistico.</t>
    </r>
  </si>
  <si>
    <r>
      <rPr>
        <sz val="6"/>
        <rFont val="Arial"/>
        <family val="2"/>
      </rPr>
      <t>Opere a verde sia su piccola scala o grande scala dove la rilevanza dell’opera è prevalente rispetto alle opere di tipo costruttivo.</t>
    </r>
  </si>
  <si>
    <r>
      <rPr>
        <sz val="6"/>
        <rFont val="Arial"/>
        <family val="2"/>
      </rPr>
      <t>Opere di riqualificazione e risanamento di ambiti naturali, rurali e forestali o urbani finalizzati al ripristino delle condizioni originarie, al riassetto delle componenti  biotiche ed abiotiche.</t>
    </r>
  </si>
  <si>
    <r>
      <rPr>
        <sz val="6"/>
        <rFont val="Arial"/>
        <family val="2"/>
      </rPr>
      <t>Opere di utilizzazione di bacini estrattivi a parete o a fossa</t>
    </r>
  </si>
  <si>
    <r>
      <rPr>
        <sz val="6"/>
        <rFont val="Arial"/>
        <family val="2"/>
      </rPr>
      <t>Opere di assetto ed utilizzazione forestale nonché dell’impiego ai fini industriali, energetici ed ambientali. Piste forestali, strade forestali– percorsi naturalistici, aree di sosta e di stazionamento dei mezzi forestali. Meccanizzazione forestale</t>
    </r>
  </si>
  <si>
    <r>
      <rPr>
        <sz val="6"/>
        <rFont val="Arial"/>
        <family val="2"/>
      </rPr>
      <t>Opere di intervento per la realizzazione di infrastrutture e di miglioramento dell’assetto rurale.</t>
    </r>
  </si>
  <si>
    <r>
      <rPr>
        <sz val="6"/>
        <rFont val="Arial"/>
        <family val="2"/>
      </rPr>
      <t>Opere ed infrastrutture complesse, anche a carattere immateriale, volte a migliorare l’assetto del territorio rurale per favorire lo sviluppo dei processi agricoli e zootecnici. Opere e strutture per la valorizzazione delle filiere (produzione, trasformazione e commercializzazione delle produzioni agricole e agroalimentari)</t>
    </r>
  </si>
  <si>
    <r>
      <rPr>
        <sz val="6"/>
        <rFont val="Arial"/>
        <family val="2"/>
      </rPr>
      <t>Interventi di valorizzazione degli ambiti naturali sia di tipo vegetazionale che faunistico</t>
    </r>
  </si>
  <si>
    <r>
      <rPr>
        <sz val="6"/>
        <rFont val="Arial"/>
        <family val="2"/>
      </rPr>
      <t>Strumenti di pianificazione generale ed attuativa e di pianificazione di settore</t>
    </r>
  </si>
  <si>
    <t>Manutenzione</t>
  </si>
  <si>
    <t>Viabilità ordinaria</t>
  </si>
  <si>
    <t>Viabilità speciale</t>
  </si>
  <si>
    <t>Navigazione</t>
  </si>
  <si>
    <t>Opere di bonifica e derivazioni</t>
  </si>
  <si>
    <t>Acquedotti e fognature</t>
  </si>
  <si>
    <t>INFRASTRUTTURE 
PER LA MOBILITA’</t>
  </si>
  <si>
    <t>TECNOLOGIE DELLA INFORMAZIONE E DELLA COMUNICAZI ONE</t>
  </si>
  <si>
    <t>PAESAGGIO, AMBIENTE, NATURALIZZAZIONE, AGROALIMENTARE, ZOOTECNICA, RURALITA’, FORESTE</t>
  </si>
  <si>
    <t>Sistemi informativi</t>
  </si>
  <si>
    <t>Sistemi e reti di telecomunicazione</t>
  </si>
  <si>
    <t>Sistemi elettronici ed automazione</t>
  </si>
  <si>
    <t>Interventi di sistemazione naturalistica o paesaggistica</t>
  </si>
  <si>
    <t>Interventi del verde e opere per attività ricreativa o sportiva</t>
  </si>
  <si>
    <t>Interventi recupero, riqualificazione ambientale</t>
  </si>
  <si>
    <t>Interventi di sfruttamento di cave e torbiere</t>
  </si>
  <si>
    <t>Interventi di miglioramento e qualificazione della filiera forestale</t>
  </si>
  <si>
    <t>Interventi di miglioramento fondiario agrario e rurale; interventi di pianificazione alimentare</t>
  </si>
  <si>
    <t>Interventi per la valorizzazione delle filiere produttive agroalimentari e zootecniche; interventi di controllo – vigilanza alimentare</t>
  </si>
  <si>
    <t>Interventi per la valorizzazione della filiera naturalistica e faunistica</t>
  </si>
  <si>
    <t>V.01</t>
  </si>
  <si>
    <t>VI/a</t>
  </si>
  <si>
    <t>V.02</t>
  </si>
  <si>
    <t>V.03</t>
  </si>
  <si>
    <t>VI/b</t>
  </si>
  <si>
    <t>D.01</t>
  </si>
  <si>
    <t>VII/c</t>
  </si>
  <si>
    <t>D.02</t>
  </si>
  <si>
    <t>VII/a</t>
  </si>
  <si>
    <t>D.03</t>
  </si>
  <si>
    <t>VII/b</t>
  </si>
  <si>
    <t>D.04</t>
  </si>
  <si>
    <t>VIII</t>
  </si>
  <si>
    <t>D.05</t>
  </si>
  <si>
    <t>T.01</t>
  </si>
  <si>
    <t>T.02</t>
  </si>
  <si>
    <t>T.03</t>
  </si>
  <si>
    <t>P.01</t>
  </si>
  <si>
    <t>Parte IV sez. I</t>
  </si>
  <si>
    <t>P.02</t>
  </si>
  <si>
    <t>Parte IV sez I</t>
  </si>
  <si>
    <t>P.03</t>
  </si>
  <si>
    <t>Parte IV sezione I</t>
  </si>
  <si>
    <t>P.04</t>
  </si>
  <si>
    <t>Parte I sez III</t>
  </si>
  <si>
    <t>P.05</t>
  </si>
  <si>
    <r>
      <rPr>
        <sz val="8"/>
        <rFont val="Arial"/>
        <family val="2"/>
      </rPr>
      <t>Cat II sez IV
Cat III sez II –III –
Parte III sez. II</t>
    </r>
  </si>
  <si>
    <t>P.06</t>
  </si>
  <si>
    <r>
      <rPr>
        <sz val="8"/>
        <rFont val="Arial"/>
        <family val="2"/>
      </rPr>
      <t>Cat II sez II –III –
Parte IV sez. VI</t>
    </r>
  </si>
  <si>
    <t>U.01</t>
  </si>
  <si>
    <t>Parte III – sez. I -</t>
  </si>
  <si>
    <t>U.02</t>
  </si>
  <si>
    <t>U.03</t>
  </si>
  <si>
    <r>
      <rPr>
        <b/>
        <sz val="6"/>
        <rFont val="Arial"/>
        <family val="2"/>
      </rPr>
      <t>CATEGORIE</t>
    </r>
  </si>
  <si>
    <r>
      <rPr>
        <sz val="6"/>
        <rFont val="Arial"/>
        <family val="2"/>
      </rPr>
      <t>Qa.0.01</t>
    </r>
  </si>
  <si>
    <r>
      <rPr>
        <sz val="6"/>
        <rFont val="Arial"/>
        <family val="2"/>
      </rPr>
      <t>Pianificazione urbanistica generale (sino a 15.000 abitanti)</t>
    </r>
  </si>
  <si>
    <r>
      <rPr>
        <sz val="6"/>
        <rFont val="Arial"/>
        <family val="2"/>
      </rPr>
      <t>Pianificazione urbanistica generale (da 15.000 abitanti a 50.000)</t>
    </r>
  </si>
  <si>
    <r>
      <rPr>
        <sz val="6"/>
        <rFont val="Arial"/>
        <family val="2"/>
      </rPr>
      <t>Pianificazione urbanistica generale (sull’eccedenza dei 50.000 abitanti)</t>
    </r>
  </si>
  <si>
    <r>
      <rPr>
        <sz val="6"/>
        <rFont val="Arial"/>
        <family val="2"/>
      </rPr>
      <t>Qa.0.02</t>
    </r>
  </si>
  <si>
    <r>
      <rPr>
        <sz val="6"/>
        <rFont val="Arial"/>
        <family val="2"/>
      </rPr>
      <t>Rilievi e controlli del terreno, analisi geoambientali di risorse e rischi, studi di geologia applicati ai piani urbanistici generali, ambientali e di difesa del suolo</t>
    </r>
  </si>
  <si>
    <r>
      <rPr>
        <sz val="6"/>
        <rFont val="Arial"/>
        <family val="2"/>
      </rPr>
      <t>Fino a</t>
    </r>
  </si>
  <si>
    <r>
      <rPr>
        <sz val="6"/>
        <rFont val="Arial"/>
        <family val="2"/>
      </rPr>
      <t>Abitanti 15.000</t>
    </r>
  </si>
  <si>
    <r>
      <rPr>
        <sz val="6"/>
        <rFont val="Arial"/>
        <family val="2"/>
      </rPr>
      <t>Sull’eccedenza fino a</t>
    </r>
  </si>
  <si>
    <r>
      <rPr>
        <sz val="6"/>
        <rFont val="Arial"/>
        <family val="2"/>
      </rPr>
      <t>Abitanti 50.000</t>
    </r>
  </si>
  <si>
    <r>
      <rPr>
        <sz val="6"/>
        <rFont val="Arial"/>
        <family val="2"/>
      </rPr>
      <t>Sull’eccedenza</t>
    </r>
  </si>
  <si>
    <r>
      <rPr>
        <sz val="6"/>
        <rFont val="Arial"/>
        <family val="2"/>
      </rPr>
      <t>Qa.0.03</t>
    </r>
  </si>
  <si>
    <r>
      <rPr>
        <sz val="6"/>
        <rFont val="Arial"/>
        <family val="2"/>
      </rPr>
      <t>Pianificazione forestale, paesaggistica, naturalistica ed ambientale</t>
    </r>
  </si>
  <si>
    <r>
      <rPr>
        <sz val="6"/>
        <rFont val="Arial"/>
        <family val="2"/>
      </rPr>
      <t>Qa.0.04</t>
    </r>
  </si>
  <si>
    <r>
      <rPr>
        <sz val="6"/>
        <rFont val="Arial"/>
        <family val="2"/>
      </rPr>
      <t>Piani aziendali agronomici, di concimazione, fertilizzazione, reflui e fitoiatrici</t>
    </r>
  </si>
  <si>
    <r>
      <rPr>
        <sz val="6"/>
        <rFont val="Arial"/>
        <family val="2"/>
      </rPr>
      <t>Qa.0.05</t>
    </r>
  </si>
  <si>
    <r>
      <rPr>
        <sz val="6"/>
        <rFont val="Arial"/>
        <family val="2"/>
      </rPr>
      <t>Programmazione economica, territoriale, locale e rurale</t>
    </r>
  </si>
  <si>
    <r>
      <rPr>
        <sz val="6"/>
        <rFont val="Arial"/>
        <family val="2"/>
      </rPr>
      <t>Qa.0.06</t>
    </r>
  </si>
  <si>
    <t>Piani urbanistici esecutivi, di sviluppo aziendale, di utilizzazione forestale</t>
  </si>
  <si>
    <r>
      <rPr>
        <sz val="6"/>
        <rFont val="Arial"/>
        <family val="2"/>
      </rPr>
      <t>Qa.0.07</t>
    </r>
  </si>
  <si>
    <r>
      <rPr>
        <sz val="6"/>
        <rFont val="Arial"/>
        <family val="2"/>
      </rPr>
      <t>Rilievi e controlli del terreno, analisi geoambientali di risorse e rischi, studi di geologia applicati ai piani urbanistici esecutivi, ambientali e di difesa del suolo</t>
    </r>
  </si>
  <si>
    <r>
      <rPr>
        <sz val="6"/>
        <rFont val="Arial"/>
        <family val="2"/>
      </rPr>
      <t>QaI.01</t>
    </r>
  </si>
  <si>
    <r>
      <rPr>
        <sz val="6"/>
        <rFont val="Arial"/>
        <family val="2"/>
      </rPr>
      <t>Relazione illustrativa</t>
    </r>
  </si>
  <si>
    <r>
      <rPr>
        <sz val="6"/>
        <rFont val="Arial"/>
        <family val="2"/>
      </rPr>
      <t>QaI.02</t>
    </r>
  </si>
  <si>
    <r>
      <rPr>
        <sz val="6"/>
        <rFont val="Arial"/>
        <family val="2"/>
      </rPr>
      <t>Relazione illustrativa, Elaborati progettuali e tecnico economici</t>
    </r>
  </si>
  <si>
    <r>
      <rPr>
        <sz val="6"/>
        <rFont val="Arial"/>
        <family val="2"/>
      </rPr>
      <t>QaI.03</t>
    </r>
  </si>
  <si>
    <r>
      <rPr>
        <sz val="6"/>
        <rFont val="Arial"/>
        <family val="2"/>
      </rPr>
      <t>Supporto al RUP: accertamenti e verifiche preliminari</t>
    </r>
  </si>
  <si>
    <r>
      <rPr>
        <b/>
        <sz val="6"/>
        <rFont val="Arial"/>
        <family val="2"/>
      </rPr>
      <t>a.II) STIME E VALUTAZI ONI</t>
    </r>
  </si>
  <si>
    <r>
      <rPr>
        <sz val="6"/>
        <rFont val="Arial"/>
        <family val="2"/>
      </rPr>
      <t>QaII.01</t>
    </r>
  </si>
  <si>
    <r>
      <rPr>
        <sz val="6"/>
        <rFont val="Arial"/>
        <family val="2"/>
      </rPr>
      <t>Sintetiche, basate su elementi sintetici e globali, vani, metri cubi, etc. (d.P.R. 327/2001)</t>
    </r>
  </si>
  <si>
    <r>
      <rPr>
        <sz val="6"/>
        <rFont val="Arial"/>
        <family val="2"/>
      </rPr>
      <t>QaII.02</t>
    </r>
  </si>
  <si>
    <r>
      <rPr>
        <sz val="6"/>
        <rFont val="Arial"/>
        <family val="2"/>
      </rPr>
      <t>Particolareggiate, complete di criteri di valutazione, relazione motivata, descrizioni, computi e tipi (d.P.R. 327/2001)</t>
    </r>
  </si>
  <si>
    <r>
      <rPr>
        <sz val="6"/>
        <rFont val="Arial"/>
        <family val="2"/>
      </rPr>
      <t>QaII.03</t>
    </r>
  </si>
  <si>
    <r>
      <rPr>
        <sz val="6"/>
        <rFont val="Arial"/>
        <family val="2"/>
      </rPr>
      <t>Analitiche, integrate con specifiche e distinte, sullo stato e valore dei singoli componenti  (d.P.R. 327/2001)</t>
    </r>
  </si>
  <si>
    <r>
      <rPr>
        <b/>
        <sz val="6"/>
        <rFont val="Arial"/>
        <family val="2"/>
      </rPr>
      <t>a.III) RILIEVI STUDI ED ANALISI</t>
    </r>
  </si>
  <si>
    <r>
      <rPr>
        <sz val="6"/>
        <rFont val="Arial"/>
        <family val="2"/>
      </rPr>
      <t>QaIII.01</t>
    </r>
  </si>
  <si>
    <r>
      <rPr>
        <sz val="6"/>
        <rFont val="Arial"/>
        <family val="2"/>
      </rPr>
      <t>Rilievi, studi e classificazioni agronomiche, colturali, delle biomasse e delle attività produttive (d.Lgs 152/2006 – All.VI-VII)</t>
    </r>
  </si>
  <si>
    <r>
      <rPr>
        <sz val="6"/>
        <rFont val="Arial"/>
        <family val="2"/>
      </rPr>
      <t>QaIII.02</t>
    </r>
  </si>
  <si>
    <r>
      <rPr>
        <sz val="6"/>
        <rFont val="Arial"/>
        <family val="2"/>
      </rPr>
      <t>Rilievo botanico e analisi vegetazionali dei popolamenti erbacei ed arborei ed animali (d.Lgs 152/2006 – All.VI-VII)</t>
    </r>
  </si>
  <si>
    <r>
      <rPr>
        <sz val="6"/>
        <rFont val="Arial"/>
        <family val="2"/>
      </rPr>
      <t>QaIII.03</t>
    </r>
  </si>
  <si>
    <r>
      <rPr>
        <sz val="6"/>
        <rFont val="Arial"/>
        <family val="2"/>
      </rPr>
      <t>Elaborazioni, analisi e valutazioni con modelli numerici, software dedicati, (incendi boschivi, diffusione inquinanti, idrologia ed idrogeologia, regimazione delle acque, idraulica, colate di fango e di detriti, esondazioni, aree di pericolo, stabilità dei pendii, filtrazioni, reti ecologiche e dinamiche ecologiche) (d.Lgs 152/2006 – All.VI- VII)</t>
    </r>
  </si>
  <si>
    <r>
      <rPr>
        <sz val="6"/>
        <rFont val="Arial"/>
        <family val="2"/>
      </rPr>
      <t>QaIV.01</t>
    </r>
  </si>
  <si>
    <r>
      <rPr>
        <sz val="6"/>
        <rFont val="Arial"/>
        <family val="2"/>
      </rPr>
      <t>Piani economici, aziendali, business plan e di investimento</t>
    </r>
  </si>
  <si>
    <t>VIABILITÀ</t>
  </si>
  <si>
    <r>
      <rPr>
        <b/>
        <sz val="6"/>
        <rFont val="Arial"/>
        <family val="2"/>
      </rPr>
      <t>TERRITORIO E URBANISTICA</t>
    </r>
  </si>
  <si>
    <r>
      <rPr>
        <b/>
        <sz val="6"/>
        <rFont val="Arial"/>
        <family val="2"/>
      </rPr>
      <t>S.01 S.03</t>
    </r>
  </si>
  <si>
    <r>
      <rPr>
        <b/>
        <sz val="6"/>
        <rFont val="Arial"/>
        <family val="2"/>
      </rPr>
      <t>S.02 S.04 S.05 S.06</t>
    </r>
  </si>
  <si>
    <r>
      <rPr>
        <sz val="6"/>
        <rFont val="Arial"/>
        <family val="2"/>
      </rPr>
      <t>QbI.01</t>
    </r>
  </si>
  <si>
    <r>
      <rPr>
        <sz val="6"/>
        <rFont val="Arial"/>
        <family val="2"/>
      </rPr>
      <t>Relazioni, planimetrie, elaborati grafici</t>
    </r>
  </si>
  <si>
    <r>
      <rPr>
        <sz val="6"/>
        <rFont val="Arial"/>
        <family val="2"/>
      </rPr>
      <t>QbI.02</t>
    </r>
  </si>
  <si>
    <r>
      <rPr>
        <sz val="6"/>
        <rFont val="Arial"/>
        <family val="2"/>
      </rPr>
      <t>Calcolo sommario spesa, quadro economico di progetto</t>
    </r>
  </si>
  <si>
    <r>
      <rPr>
        <sz val="6"/>
        <rFont val="Arial"/>
        <family val="2"/>
      </rPr>
      <t>QbI.03</t>
    </r>
  </si>
  <si>
    <r>
      <rPr>
        <sz val="6"/>
        <rFont val="Arial"/>
        <family val="2"/>
      </rPr>
      <t>Piano particellare preliminare delle aree o rilievo di massima degli immobili</t>
    </r>
  </si>
  <si>
    <r>
      <rPr>
        <sz val="6"/>
        <rFont val="Arial"/>
        <family val="2"/>
      </rPr>
      <t>QbI.04</t>
    </r>
  </si>
  <si>
    <t>Piano economico e finanziario di massima  (3)</t>
  </si>
  <si>
    <r>
      <rPr>
        <sz val="6"/>
        <rFont val="Arial"/>
        <family val="2"/>
      </rPr>
      <t>QbI.05</t>
    </r>
  </si>
  <si>
    <t>Capitolato speciale descrittivo e prestazionale, schema di contratto  (4)</t>
  </si>
  <si>
    <r>
      <rPr>
        <sz val="6"/>
        <rFont val="Arial"/>
        <family val="2"/>
      </rPr>
      <t>QbI.06</t>
    </r>
  </si>
  <si>
    <r>
      <rPr>
        <sz val="6"/>
        <rFont val="Arial"/>
        <family val="2"/>
      </rPr>
      <t>Relazione geotecnica</t>
    </r>
  </si>
  <si>
    <r>
      <rPr>
        <sz val="6"/>
        <rFont val="Arial"/>
        <family val="2"/>
      </rPr>
      <t>QbI.07</t>
    </r>
  </si>
  <si>
    <r>
      <rPr>
        <sz val="6"/>
        <rFont val="Arial"/>
        <family val="2"/>
      </rPr>
      <t>Relazione idrologica</t>
    </r>
  </si>
  <si>
    <r>
      <rPr>
        <sz val="6"/>
        <rFont val="Arial"/>
        <family val="2"/>
      </rPr>
      <t>QbI.08</t>
    </r>
  </si>
  <si>
    <r>
      <rPr>
        <sz val="6"/>
        <rFont val="Arial"/>
        <family val="2"/>
      </rPr>
      <t>Relazione idraulica</t>
    </r>
  </si>
  <si>
    <r>
      <rPr>
        <sz val="6"/>
        <rFont val="Arial"/>
        <family val="2"/>
      </rPr>
      <t>QbI.09</t>
    </r>
  </si>
  <si>
    <r>
      <rPr>
        <sz val="6"/>
        <rFont val="Arial"/>
        <family val="2"/>
      </rPr>
      <t>Relazione sismica e sulle strutture</t>
    </r>
  </si>
  <si>
    <r>
      <rPr>
        <sz val="6"/>
        <rFont val="Arial"/>
        <family val="2"/>
      </rPr>
      <t>QbI.10</t>
    </r>
  </si>
  <si>
    <r>
      <rPr>
        <sz val="6"/>
        <rFont val="Arial"/>
        <family val="2"/>
      </rPr>
      <t>Relazione archeologica</t>
    </r>
  </si>
  <si>
    <r>
      <rPr>
        <sz val="6"/>
        <rFont val="Arial"/>
        <family val="2"/>
      </rPr>
      <t>QbI.11</t>
    </r>
  </si>
  <si>
    <t>Relazione  geologica (5)</t>
  </si>
  <si>
    <r>
      <rPr>
        <sz val="6"/>
        <rFont val="Arial"/>
        <family val="2"/>
      </rPr>
      <t>QbI.12</t>
    </r>
  </si>
  <si>
    <r>
      <rPr>
        <sz val="6"/>
        <rFont val="Arial"/>
        <family val="2"/>
      </rPr>
      <t>Progettazione integrale e coordinata - Integrazione delle prestazioni specialistiche</t>
    </r>
  </si>
  <si>
    <r>
      <rPr>
        <sz val="6"/>
        <rFont val="Arial"/>
        <family val="2"/>
      </rPr>
      <t>QbI.13</t>
    </r>
  </si>
  <si>
    <r>
      <rPr>
        <sz val="6"/>
        <rFont val="Arial"/>
        <family val="2"/>
      </rPr>
      <t>Studio di inserimento urbanistico</t>
    </r>
  </si>
  <si>
    <r>
      <rPr>
        <sz val="6"/>
        <rFont val="Arial"/>
        <family val="2"/>
      </rPr>
      <t>QbI.14</t>
    </r>
  </si>
  <si>
    <t>Relazione tecnica sullo stato di consistenza degli immobili da ristrutturare (6)</t>
  </si>
  <si>
    <r>
      <rPr>
        <sz val="6"/>
        <rFont val="Arial"/>
        <family val="2"/>
      </rPr>
      <t>QbI.15</t>
    </r>
  </si>
  <si>
    <r>
      <rPr>
        <sz val="6"/>
        <rFont val="Arial"/>
        <family val="2"/>
      </rPr>
      <t>Prime indicazioni di progettazione antincendio (d.m. 6/02/1982)</t>
    </r>
  </si>
  <si>
    <r>
      <rPr>
        <sz val="6"/>
        <rFont val="Arial"/>
        <family val="2"/>
      </rPr>
      <t>QbI.16</t>
    </r>
  </si>
  <si>
    <r>
      <rPr>
        <sz val="6"/>
        <rFont val="Arial"/>
        <family val="2"/>
      </rPr>
      <t>Prime indicazioni e prescrizioni per la stesura dei Piani di Sicurezza</t>
    </r>
  </si>
  <si>
    <r>
      <rPr>
        <sz val="6"/>
        <rFont val="Arial"/>
        <family val="2"/>
      </rPr>
      <t>QbI.17</t>
    </r>
  </si>
  <si>
    <r>
      <rPr>
        <sz val="6"/>
        <rFont val="Arial"/>
        <family val="2"/>
      </rPr>
      <t>Studi di prefattibilità ambientale</t>
    </r>
  </si>
  <si>
    <r>
      <rPr>
        <sz val="6"/>
        <rFont val="Arial"/>
        <family val="2"/>
      </rPr>
      <t>QbI.18</t>
    </r>
  </si>
  <si>
    <r>
      <rPr>
        <sz val="6"/>
        <rFont val="Arial"/>
        <family val="2"/>
      </rPr>
      <t>Piano di monitoraggio ambientale</t>
    </r>
  </si>
  <si>
    <r>
      <rPr>
        <sz val="6"/>
        <rFont val="Arial"/>
        <family val="2"/>
      </rPr>
      <t>QbI.19</t>
    </r>
  </si>
  <si>
    <r>
      <rPr>
        <sz val="6"/>
        <rFont val="Arial"/>
        <family val="2"/>
      </rPr>
      <t>Supporto al RUP: supervisione e coordinamento della progettazione preliminare</t>
    </r>
  </si>
  <si>
    <r>
      <rPr>
        <sz val="6"/>
        <rFont val="Arial"/>
        <family val="2"/>
      </rPr>
      <t>QbI.20</t>
    </r>
  </si>
  <si>
    <r>
      <rPr>
        <sz val="6"/>
        <rFont val="Arial"/>
        <family val="2"/>
      </rPr>
      <t>Supporto al RUP: verifica della progettazione preliminare</t>
    </r>
  </si>
  <si>
    <r>
      <rPr>
        <sz val="6"/>
        <rFont val="Arial"/>
        <family val="2"/>
      </rPr>
      <t>3     Prestazione richiesta in presenza di affidamento di concessione per lavori pubblici</t>
    </r>
  </si>
  <si>
    <r>
      <rPr>
        <sz val="6"/>
        <rFont val="Arial"/>
        <family val="2"/>
      </rPr>
      <t>4     Prestazione richiesta in caso di progetto posto a base di gara ai sensi dell’art.53, comma 2, lettera c) del D.Lgs 12 aprile 2006, n.163 e ss.mm.ii. o di una concessione di lavori pubblici</t>
    </r>
  </si>
  <si>
    <r>
      <rPr>
        <sz val="6"/>
        <rFont val="Arial"/>
        <family val="2"/>
      </rPr>
      <t>5     Per i valori intermedi si opera per interpolazione lineare</t>
    </r>
  </si>
  <si>
    <r>
      <rPr>
        <sz val="6"/>
        <rFont val="Arial"/>
        <family val="2"/>
      </rPr>
      <t>6     Prestazione richiesta in caso di progetto posto a base di gara o di una concessione di lavori pubblici</t>
    </r>
  </si>
  <si>
    <t>(2) Nel  caso  di  prestazioni  relative  alla  pianificazione  e  programmazione  di  tipo  generale  il  Valore  dell’opera  è  determinato  sulla  base  del  Prodotto  Interno  Lordo  complessivo  relativo  al  contesto  territoriale  interessato;  nel  caso  di  prestazioni  relative  alla pianificazione  e  programmazione  di  tipo  esecutivo  il  Valore  dell’opera  è  determinato  sulla  base  del  valore  delle  volumetrie  esistenti  e  di  progetto  o  per  la  Produzione  Lorda  Vendibile  aziendale  nel  caso  della  categoria  “paesaggio,  ambiente, naturalizzazione, agroalimentare, zootecnica, ruralità, foreste”.</t>
  </si>
  <si>
    <t>TAVOLA Z-2 “PRESTAZIONI E PARAMETRI (Q) DI INCIDENZA”</t>
  </si>
  <si>
    <r>
      <rPr>
        <b/>
        <sz val="8"/>
        <rFont val="Arial"/>
        <family val="2"/>
      </rPr>
      <t>a.0) PIANIFICAZIONE E PROGRAMMAZIONE (2)</t>
    </r>
    <r>
      <rPr>
        <vertAlign val="superscript"/>
        <sz val="8"/>
        <rFont val="Arial"/>
        <family val="2"/>
      </rPr>
      <t xml:space="preserve">
</t>
    </r>
    <r>
      <rPr>
        <sz val="8"/>
        <rFont val="Arial"/>
        <family val="2"/>
      </rPr>
      <t xml:space="preserve">L. 17.08.42 n 1150
</t>
    </r>
  </si>
  <si>
    <t>a.I) STUDI DI FATTIBILITA’</t>
  </si>
  <si>
    <r>
      <rPr>
        <b/>
        <sz val="6"/>
        <rFont val="Arial"/>
        <family val="2"/>
      </rPr>
      <t xml:space="preserve">a.IV) PIANI
</t>
    </r>
    <r>
      <rPr>
        <b/>
        <sz val="6"/>
        <rFont val="Arial"/>
        <family val="2"/>
      </rPr>
      <t>ECONOMICI</t>
    </r>
  </si>
  <si>
    <r>
      <rPr>
        <b/>
        <sz val="6"/>
        <rFont val="Arial"/>
        <family val="2"/>
      </rPr>
      <t>A</t>
    </r>
  </si>
  <si>
    <r>
      <rPr>
        <b/>
        <sz val="6"/>
        <rFont val="Arial"/>
        <family val="2"/>
      </rPr>
      <t>B</t>
    </r>
  </si>
  <si>
    <r>
      <rPr>
        <sz val="6"/>
        <rFont val="Arial"/>
        <family val="2"/>
      </rPr>
      <t>QbII.01</t>
    </r>
  </si>
  <si>
    <r>
      <rPr>
        <sz val="6"/>
        <rFont val="Arial"/>
        <family val="2"/>
      </rPr>
      <t>Relazioni generale e tecniche, Elaborati grafici, Calcolo delle strutture e degli impianti, eventuali Relazione sulla risoluzione delle interferenze e Relazione sulla gestione materie</t>
    </r>
  </si>
  <si>
    <r>
      <rPr>
        <sz val="6"/>
        <rFont val="Arial"/>
        <family val="2"/>
      </rPr>
      <t>QbII.02</t>
    </r>
  </si>
  <si>
    <r>
      <rPr>
        <sz val="6"/>
        <rFont val="Arial"/>
        <family val="2"/>
      </rPr>
      <t>Rilievi dei manufatti</t>
    </r>
  </si>
  <si>
    <r>
      <rPr>
        <sz val="6"/>
        <rFont val="Arial"/>
        <family val="2"/>
      </rPr>
      <t>QbII.03</t>
    </r>
  </si>
  <si>
    <r>
      <rPr>
        <sz val="6"/>
        <rFont val="Arial"/>
        <family val="2"/>
      </rPr>
      <t>Disciplinare descrittivo e prestazionale</t>
    </r>
  </si>
  <si>
    <r>
      <rPr>
        <sz val="6"/>
        <rFont val="Arial"/>
        <family val="2"/>
      </rPr>
      <t>QbII.04</t>
    </r>
  </si>
  <si>
    <r>
      <rPr>
        <sz val="6"/>
        <rFont val="Arial"/>
        <family val="2"/>
      </rPr>
      <t>Piano particellare d’esproprio</t>
    </r>
  </si>
  <si>
    <r>
      <rPr>
        <sz val="6"/>
        <rFont val="Arial"/>
        <family val="2"/>
      </rPr>
      <t>QbII.05</t>
    </r>
  </si>
  <si>
    <r>
      <rPr>
        <sz val="6"/>
        <rFont val="Arial"/>
        <family val="2"/>
      </rPr>
      <t>Elenco prezzi unitari ed eventuali analisi, Computo metrico estimativo, Quadro economico</t>
    </r>
  </si>
  <si>
    <r>
      <rPr>
        <sz val="6"/>
        <rFont val="Arial"/>
        <family val="2"/>
      </rPr>
      <t>QbII.06</t>
    </r>
  </si>
  <si>
    <r>
      <rPr>
        <sz val="6"/>
        <rFont val="Arial"/>
        <family val="2"/>
      </rPr>
      <t>QbII.07</t>
    </r>
  </si>
  <si>
    <r>
      <rPr>
        <sz val="6"/>
        <rFont val="Arial"/>
        <family val="2"/>
      </rPr>
      <t>Rilievi planoaltimetrici</t>
    </r>
  </si>
  <si>
    <r>
      <rPr>
        <sz val="6"/>
        <rFont val="Arial"/>
        <family val="2"/>
      </rPr>
      <t>QbII.08</t>
    </r>
  </si>
  <si>
    <t>Schema di contratto, Capitolato speciale d'appalto (7)</t>
  </si>
  <si>
    <r>
      <rPr>
        <sz val="6"/>
        <rFont val="Arial"/>
        <family val="2"/>
      </rPr>
      <t>QbII.09</t>
    </r>
  </si>
  <si>
    <r>
      <rPr>
        <sz val="6"/>
        <rFont val="Arial"/>
        <family val="2"/>
      </rPr>
      <t>QbII.10</t>
    </r>
  </si>
  <si>
    <r>
      <rPr>
        <sz val="6"/>
        <rFont val="Arial"/>
        <family val="2"/>
      </rPr>
      <t>QbII.11</t>
    </r>
  </si>
  <si>
    <r>
      <rPr>
        <sz val="6"/>
        <rFont val="Arial"/>
        <family val="2"/>
      </rPr>
      <t>QbII.12</t>
    </r>
  </si>
  <si>
    <r>
      <rPr>
        <sz val="6"/>
        <rFont val="Arial"/>
        <family val="2"/>
      </rPr>
      <t>QbII.13</t>
    </r>
  </si>
  <si>
    <t>Relazione geologica (8)</t>
  </si>
  <si>
    <r>
      <rPr>
        <sz val="6"/>
        <rFont val="Arial"/>
        <family val="2"/>
      </rPr>
      <t>QbII.14</t>
    </r>
  </si>
  <si>
    <r>
      <rPr>
        <sz val="6"/>
        <rFont val="Arial"/>
        <family val="2"/>
      </rPr>
      <t>Analisi storico critica e relazione sulle strutture esistenti</t>
    </r>
  </si>
  <si>
    <r>
      <rPr>
        <sz val="6"/>
        <rFont val="Arial"/>
        <family val="2"/>
      </rPr>
      <t>QbII.15</t>
    </r>
  </si>
  <si>
    <r>
      <rPr>
        <sz val="6"/>
        <rFont val="Arial"/>
        <family val="2"/>
      </rPr>
      <t>Relazione sulle indagini dei materiali e delle strutture per edifici esistenti</t>
    </r>
  </si>
  <si>
    <r>
      <rPr>
        <sz val="6"/>
        <rFont val="Arial"/>
        <family val="2"/>
      </rPr>
      <t>QbII.16</t>
    </r>
  </si>
  <si>
    <r>
      <rPr>
        <sz val="6"/>
        <rFont val="Arial"/>
        <family val="2"/>
      </rPr>
      <t>Verifica sismica delle strutture esistenti e individuazione delle carenze strutturali</t>
    </r>
  </si>
  <si>
    <r>
      <rPr>
        <sz val="6"/>
        <rFont val="Arial"/>
        <family val="2"/>
      </rPr>
      <t>QbII.17</t>
    </r>
  </si>
  <si>
    <r>
      <rPr>
        <sz val="6"/>
        <rFont val="Arial"/>
        <family val="2"/>
      </rPr>
      <t>QbII.18</t>
    </r>
  </si>
  <si>
    <r>
      <rPr>
        <sz val="6"/>
        <rFont val="Arial"/>
        <family val="2"/>
      </rPr>
      <t>Elaborati di  progettazione antincendio (d.m. 16/02/1982)</t>
    </r>
  </si>
  <si>
    <r>
      <rPr>
        <sz val="6"/>
        <rFont val="Arial"/>
        <family val="2"/>
      </rPr>
      <t>QbII.19</t>
    </r>
  </si>
  <si>
    <r>
      <rPr>
        <sz val="6"/>
        <rFont val="Arial"/>
        <family val="2"/>
      </rPr>
      <t>Relazione paesaggistica (d.lgs. 42/2004)</t>
    </r>
  </si>
  <si>
    <r>
      <rPr>
        <sz val="6"/>
        <rFont val="Arial"/>
        <family val="2"/>
      </rPr>
      <t>QbII.20</t>
    </r>
  </si>
  <si>
    <r>
      <rPr>
        <sz val="6"/>
        <rFont val="Arial"/>
        <family val="2"/>
      </rPr>
      <t>Elaborati e relazioni per requisiti acustici (Legge 447/95-d.p.c.m. 512/97)</t>
    </r>
  </si>
  <si>
    <r>
      <rPr>
        <sz val="6"/>
        <rFont val="Arial"/>
        <family val="2"/>
      </rPr>
      <t>QbII.21</t>
    </r>
  </si>
  <si>
    <r>
      <rPr>
        <sz val="6"/>
        <rFont val="Arial"/>
        <family val="2"/>
      </rPr>
      <t>Relazione energetica (ex Legge 10/91 e s.m.i.)</t>
    </r>
  </si>
  <si>
    <r>
      <rPr>
        <sz val="6"/>
        <rFont val="Arial"/>
        <family val="2"/>
      </rPr>
      <t>QbII.22</t>
    </r>
  </si>
  <si>
    <r>
      <rPr>
        <sz val="6"/>
        <rFont val="Arial"/>
        <family val="2"/>
      </rPr>
      <t>Diagnosi energetica (ex Legge 10/91 e s.m.i.) degli edifici esistenti, esclusi i rilievi e le indagini</t>
    </r>
  </si>
  <si>
    <r>
      <rPr>
        <sz val="6"/>
        <rFont val="Arial"/>
        <family val="2"/>
      </rPr>
      <t>QbII.23</t>
    </r>
  </si>
  <si>
    <r>
      <rPr>
        <sz val="6"/>
        <rFont val="Arial"/>
        <family val="2"/>
      </rPr>
      <t>Aggiornamento delle prime indicazioni e prescrizioni per la redazione del PSC</t>
    </r>
  </si>
  <si>
    <r>
      <rPr>
        <sz val="6"/>
        <rFont val="Arial"/>
        <family val="2"/>
      </rPr>
      <t>QbII.24</t>
    </r>
  </si>
  <si>
    <r>
      <rPr>
        <sz val="6"/>
        <rFont val="Arial"/>
        <family val="2"/>
      </rPr>
      <t>Studio di impatto ambientale o di fattibilità ambientale (VIA-VAS- AIA) –</t>
    </r>
  </si>
  <si>
    <r>
      <rPr>
        <sz val="6"/>
        <rFont val="Arial"/>
        <family val="2"/>
      </rPr>
      <t>QbII.25</t>
    </r>
  </si>
  <si>
    <r>
      <rPr>
        <sz val="6"/>
        <rFont val="Arial"/>
        <family val="2"/>
      </rPr>
      <t>QbII.26</t>
    </r>
  </si>
  <si>
    <r>
      <rPr>
        <sz val="6"/>
        <rFont val="Arial"/>
        <family val="2"/>
      </rPr>
      <t>Supporto al RUP: supervisione e coordinamento della prog. def.</t>
    </r>
  </si>
  <si>
    <r>
      <rPr>
        <sz val="6"/>
        <rFont val="Arial"/>
        <family val="2"/>
      </rPr>
      <t>QbII.27</t>
    </r>
  </si>
  <si>
    <r>
      <rPr>
        <sz val="6"/>
        <rFont val="Arial"/>
        <family val="2"/>
      </rPr>
      <t>Supporto RUP: verifica della prog. def.</t>
    </r>
  </si>
  <si>
    <t>(7) Prestazione richiesta in caso di progetto posto a base di gara</t>
  </si>
  <si>
    <t>(8) Per i valori intermedi si opera per interpolazione lineare</t>
  </si>
  <si>
    <r>
      <rPr>
        <sz val="6"/>
        <rFont val="Arial"/>
        <family val="2"/>
      </rPr>
      <t>QbIII.01</t>
    </r>
  </si>
  <si>
    <r>
      <rPr>
        <sz val="6"/>
        <rFont val="Arial"/>
        <family val="2"/>
      </rPr>
      <t>Relazione generale e specialistiche, Elaborati grafici, Calcoli esecutivi</t>
    </r>
  </si>
  <si>
    <r>
      <rPr>
        <sz val="6"/>
        <rFont val="Arial"/>
        <family val="2"/>
      </rPr>
      <t>QbIII.02</t>
    </r>
  </si>
  <si>
    <r>
      <rPr>
        <sz val="6"/>
        <rFont val="Arial"/>
        <family val="2"/>
      </rPr>
      <t>Particolari costruttivi e decorativi</t>
    </r>
  </si>
  <si>
    <r>
      <rPr>
        <sz val="6"/>
        <rFont val="Arial"/>
        <family val="2"/>
      </rPr>
      <t>QbIII.03</t>
    </r>
  </si>
  <si>
    <r>
      <rPr>
        <sz val="6"/>
        <rFont val="Arial"/>
        <family val="2"/>
      </rPr>
      <t>Computo  metrico  estimativo,  Quadro  economico,  Elenco  prezzi  e  eventuale  analisi,  Quadro dell'incidenza percentuale della quantità di manodopera</t>
    </r>
  </si>
  <si>
    <r>
      <rPr>
        <sz val="6"/>
        <rFont val="Arial"/>
        <family val="2"/>
      </rPr>
      <t>QbIII.04</t>
    </r>
  </si>
  <si>
    <r>
      <rPr>
        <sz val="6"/>
        <rFont val="Arial"/>
        <family val="2"/>
      </rPr>
      <t>Schema di contratto, capitolato speciale d'appalto, cronoprogramma</t>
    </r>
  </si>
  <si>
    <r>
      <rPr>
        <sz val="6"/>
        <rFont val="Arial"/>
        <family val="2"/>
      </rPr>
      <t>QbIII.05</t>
    </r>
  </si>
  <si>
    <r>
      <rPr>
        <sz val="6"/>
        <rFont val="Arial"/>
        <family val="2"/>
      </rPr>
      <t>Piano di manutenzione dell'opera</t>
    </r>
  </si>
  <si>
    <r>
      <rPr>
        <sz val="6"/>
        <rFont val="Arial"/>
        <family val="2"/>
      </rPr>
      <t>QbIII.06</t>
    </r>
  </si>
  <si>
    <r>
      <rPr>
        <sz val="6"/>
        <rFont val="Arial"/>
        <family val="2"/>
      </rPr>
      <t>QbIII.07</t>
    </r>
  </si>
  <si>
    <r>
      <rPr>
        <sz val="6"/>
        <rFont val="Arial"/>
        <family val="2"/>
      </rPr>
      <t>Piano di Sicurezza e Coordinamento</t>
    </r>
  </si>
  <si>
    <r>
      <rPr>
        <sz val="6"/>
        <rFont val="Arial"/>
        <family val="2"/>
      </rPr>
      <t>QbIII.08</t>
    </r>
  </si>
  <si>
    <r>
      <rPr>
        <sz val="6"/>
        <rFont val="Arial"/>
        <family val="2"/>
      </rPr>
      <t>Supporto al RUP: per la supervisione e coordinamento della progettazione esecutiva</t>
    </r>
  </si>
  <si>
    <r>
      <rPr>
        <sz val="6"/>
        <rFont val="Arial"/>
        <family val="2"/>
      </rPr>
      <t>QbIII.09</t>
    </r>
  </si>
  <si>
    <r>
      <rPr>
        <sz val="6"/>
        <rFont val="Arial"/>
        <family val="2"/>
      </rPr>
      <t>Supporto al RUP: per la verifica della progettazione esecutiva</t>
    </r>
  </si>
  <si>
    <r>
      <rPr>
        <sz val="6"/>
        <rFont val="Arial"/>
        <family val="2"/>
      </rPr>
      <t>QbIII.10</t>
    </r>
  </si>
  <si>
    <r>
      <rPr>
        <sz val="6"/>
        <rFont val="Arial"/>
        <family val="2"/>
      </rPr>
      <t>Supporto al RUP: per la  programmazione e progettazione appalto</t>
    </r>
  </si>
  <si>
    <r>
      <rPr>
        <sz val="6"/>
        <rFont val="Arial"/>
        <family val="2"/>
      </rPr>
      <t>QbIII.11</t>
    </r>
  </si>
  <si>
    <r>
      <rPr>
        <sz val="6"/>
        <rFont val="Arial"/>
        <family val="2"/>
      </rPr>
      <t>Supporto al RUP: per la validazione del progetto</t>
    </r>
  </si>
  <si>
    <t>b.III) PROGETTAZIONE ESECUTIVA</t>
  </si>
  <si>
    <r>
      <rPr>
        <sz val="6"/>
        <rFont val="Arial"/>
        <family val="2"/>
      </rPr>
      <t>QcI.01</t>
    </r>
  </si>
  <si>
    <r>
      <rPr>
        <sz val="6"/>
        <rFont val="Arial"/>
        <family val="2"/>
      </rPr>
      <t>Direzione lavori, assistenza al collaudo, prove di accettazione</t>
    </r>
  </si>
  <si>
    <r>
      <rPr>
        <sz val="6"/>
        <rFont val="Arial"/>
        <family val="2"/>
      </rPr>
      <t>QcI.02</t>
    </r>
  </si>
  <si>
    <r>
      <rPr>
        <sz val="6"/>
        <rFont val="Arial"/>
        <family val="2"/>
      </rPr>
      <t>Liquidazione (art.194, comma 1, d.P.R. 207/10)-Rendicontazioni e liquidazione tecnico contabile</t>
    </r>
  </si>
  <si>
    <r>
      <rPr>
        <sz val="6"/>
        <rFont val="Arial"/>
        <family val="2"/>
      </rPr>
      <t>QcI.03</t>
    </r>
  </si>
  <si>
    <r>
      <rPr>
        <sz val="6"/>
        <rFont val="Arial"/>
        <family val="2"/>
      </rPr>
      <t>Controllo aggiornamento elaborati di progetto, aggiornamento dei manuali d'uso e manutenzione</t>
    </r>
  </si>
  <si>
    <r>
      <rPr>
        <sz val="6"/>
        <rFont val="Arial"/>
        <family val="2"/>
      </rPr>
      <t>QcI.04</t>
    </r>
  </si>
  <si>
    <r>
      <rPr>
        <sz val="6"/>
        <rFont val="Arial"/>
        <family val="2"/>
      </rPr>
      <t>Coordinamento e supervisione dell'ufficio di direzione lavori</t>
    </r>
  </si>
  <si>
    <r>
      <rPr>
        <sz val="6"/>
        <rFont val="Arial"/>
        <family val="2"/>
      </rPr>
      <t>QcI.05</t>
    </r>
  </si>
  <si>
    <r>
      <rPr>
        <sz val="6"/>
        <rFont val="Arial"/>
        <family val="2"/>
      </rPr>
      <t>Ufficio della direzione lavori, per ogni addetto con qualifica di direttore operativo</t>
    </r>
  </si>
  <si>
    <r>
      <rPr>
        <sz val="6"/>
        <rFont val="Arial"/>
        <family val="2"/>
      </rPr>
      <t>QcI.05.0 1</t>
    </r>
  </si>
  <si>
    <t>Ufficio della direzione lavori, per ogni addetto con qualifica
di direttore operativo “GEOLOGO” (9)</t>
  </si>
  <si>
    <r>
      <rPr>
        <sz val="6"/>
        <rFont val="Arial"/>
        <family val="2"/>
      </rPr>
      <t>QcI.06</t>
    </r>
  </si>
  <si>
    <r>
      <rPr>
        <sz val="6"/>
        <rFont val="Arial"/>
        <family val="2"/>
      </rPr>
      <t>Ufficio della direzione lavori, per ogni addetto con qualifica di ispettore di cantiere</t>
    </r>
  </si>
  <si>
    <r>
      <rPr>
        <sz val="6"/>
        <rFont val="Arial"/>
        <family val="2"/>
      </rPr>
      <t>QcI.07</t>
    </r>
  </si>
  <si>
    <t>Variante delle quantità del progetto in corso d'opera (10)</t>
  </si>
  <si>
    <r>
      <rPr>
        <sz val="6"/>
        <rFont val="Arial"/>
        <family val="2"/>
      </rPr>
      <t>QcI.08</t>
    </r>
  </si>
  <si>
    <t>Variante del progetto  in corso d'opera (11)</t>
  </si>
  <si>
    <r>
      <rPr>
        <sz val="6"/>
        <rFont val="Arial"/>
        <family val="2"/>
      </rPr>
      <t>QcI.09</t>
    </r>
  </si>
  <si>
    <r>
      <rPr>
        <sz val="6"/>
        <rFont val="Arial"/>
        <family val="2"/>
      </rPr>
      <t>Contabilità dei lavori a misura</t>
    </r>
  </si>
  <si>
    <r>
      <rPr>
        <sz val="6"/>
        <rFont val="Arial"/>
        <family val="2"/>
      </rPr>
      <t>QcI.10</t>
    </r>
  </si>
  <si>
    <r>
      <rPr>
        <sz val="6"/>
        <rFont val="Arial"/>
        <family val="2"/>
      </rPr>
      <t>Contabilità dei lavori a corpo</t>
    </r>
  </si>
  <si>
    <r>
      <rPr>
        <sz val="6"/>
        <rFont val="Arial"/>
        <family val="2"/>
      </rPr>
      <t>QcI.11</t>
    </r>
  </si>
  <si>
    <r>
      <rPr>
        <sz val="6"/>
        <rFont val="Arial"/>
        <family val="2"/>
      </rPr>
      <t>Certificato di regolare esecuzione</t>
    </r>
  </si>
  <si>
    <r>
      <rPr>
        <sz val="6"/>
        <rFont val="Arial"/>
        <family val="2"/>
      </rPr>
      <t>QcI.12</t>
    </r>
  </si>
  <si>
    <r>
      <rPr>
        <sz val="6"/>
        <rFont val="Arial"/>
        <family val="2"/>
      </rPr>
      <t>Coordinamento della sicurezza in esecuzione</t>
    </r>
  </si>
  <si>
    <r>
      <rPr>
        <sz val="6"/>
        <rFont val="Arial"/>
        <family val="2"/>
      </rPr>
      <t>QcI.13</t>
    </r>
  </si>
  <si>
    <r>
      <rPr>
        <sz val="6"/>
        <rFont val="Arial"/>
        <family val="2"/>
      </rPr>
      <t>Supporto al RUP: per la supervisione e coordinamento della D.L. e della C.S.E.</t>
    </r>
  </si>
  <si>
    <t>(9) Per i valori intermedi si opera per interpolazione lineare</t>
  </si>
  <si>
    <t>(10) Da applicarsi sulla somma dei valori assoluti delle quantità in più ed in meno del quadro di raffronto.</t>
  </si>
  <si>
    <t>(11) Da applicarsi sugli importi lordi delle opere di nuova progettazione, in aggiunta ai corrispettivi di cui alla prestazione precedente.</t>
  </si>
  <si>
    <t>DIREZIONE DELL'ESECUZIONE</t>
  </si>
  <si>
    <t>C.I) ESECUZIONE DEI LAVORI</t>
  </si>
  <si>
    <t>d.I) 
VERIFICHE E COLLAUDI</t>
  </si>
  <si>
    <r>
      <rPr>
        <sz val="6"/>
        <rFont val="Arial"/>
        <family val="2"/>
      </rPr>
      <t>QdI.01</t>
    </r>
  </si>
  <si>
    <r>
      <rPr>
        <sz val="6"/>
        <rFont val="Arial"/>
        <family val="2"/>
      </rPr>
      <t>Collaudo tecnico amministrativo</t>
    </r>
    <r>
      <rPr>
        <vertAlign val="superscript"/>
        <sz val="4"/>
        <rFont val="Arial"/>
        <family val="2"/>
      </rPr>
      <t xml:space="preserve"> (12)</t>
    </r>
  </si>
  <si>
    <r>
      <rPr>
        <sz val="6"/>
        <rFont val="Arial"/>
        <family val="2"/>
      </rPr>
      <t>QdI.02</t>
    </r>
  </si>
  <si>
    <r>
      <rPr>
        <sz val="6"/>
        <rFont val="Arial"/>
        <family val="2"/>
      </rPr>
      <t>Revisione tecnico contabile (Parte II, Titolo X, d.P.R. 207/10)</t>
    </r>
  </si>
  <si>
    <r>
      <rPr>
        <sz val="6"/>
        <rFont val="Arial"/>
        <family val="2"/>
      </rPr>
      <t>QdI.03</t>
    </r>
  </si>
  <si>
    <r>
      <rPr>
        <sz val="6"/>
        <rFont val="Arial"/>
        <family val="2"/>
      </rPr>
      <t>Collaudo statico (Capitolo 9, d.m. 14/01/2008)</t>
    </r>
  </si>
  <si>
    <r>
      <rPr>
        <sz val="6"/>
        <rFont val="Arial"/>
        <family val="2"/>
      </rPr>
      <t>QdI.04</t>
    </r>
  </si>
  <si>
    <r>
      <rPr>
        <sz val="6"/>
        <rFont val="Arial"/>
        <family val="2"/>
      </rPr>
      <t>Collaudo tecnico funzionale degli impianti (d.m. 22/01/2008 n°37)</t>
    </r>
  </si>
  <si>
    <r>
      <rPr>
        <sz val="6"/>
        <rFont val="Arial"/>
        <family val="2"/>
      </rPr>
      <t>QdI.05</t>
    </r>
  </si>
  <si>
    <t>Attestato di certificazione energetica (art.6 d.lgs. 311/2006)esclusa diagnosi energetica (13)</t>
  </si>
  <si>
    <t>e.I) 
MONITORAGGI</t>
  </si>
  <si>
    <r>
      <rPr>
        <sz val="6"/>
        <rFont val="Arial"/>
        <family val="2"/>
      </rPr>
      <t>QeI.01</t>
    </r>
  </si>
  <si>
    <r>
      <rPr>
        <sz val="6"/>
        <rFont val="Arial"/>
        <family val="2"/>
      </rPr>
      <t>Monitoraggi ambientali, naturalistici, fitoiatrici, faunistici, agronomici, zootecnici (artt. 18,28 Parte III All.1-All. 7 d.Lgs.152/2006)</t>
    </r>
  </si>
  <si>
    <r>
      <rPr>
        <sz val="6"/>
        <rFont val="Arial"/>
        <family val="2"/>
      </rPr>
      <t>QeI.02</t>
    </r>
  </si>
  <si>
    <r>
      <rPr>
        <sz val="6"/>
        <rFont val="Arial"/>
        <family val="2"/>
      </rPr>
      <t>Ricerche agricole e/o agro-industriali, nelle bioenergie, all'innovazione e sviluppo dei settori di competenza, la statistica, le ricerche di mercato, le attività relative agli assetti societari, alla cooperazione ed all'aggregazione di reti di impresa nel settore agricolo, agroalimentare, ambientale, energetico e forestale</t>
    </r>
  </si>
  <si>
    <t>(12) In caso di collaudo in corso d’opera il compenso è aumentato del 20%.</t>
  </si>
  <si>
    <t>(13) In assenza della documentazione di diagnosi energetica, il corrispettivo relativo alla sua redazione sarà determinato con i parametri di cui alla prestazione QbII.22</t>
  </si>
  <si>
    <t>TECNOLOGIE DELLA INFORMAZIONE E DELLA COMUNICAZIONE</t>
  </si>
  <si>
    <t>T. I. C.</t>
  </si>
  <si>
    <t>Territorio e Urbanistica</t>
  </si>
  <si>
    <t>DESCRIZIONE SINGOLE PRESTAZIONI</t>
  </si>
  <si>
    <t>FASI PRESTAZIONALI</t>
  </si>
  <si>
    <t>FASI PRESTAZION ALI</t>
  </si>
  <si>
    <t>Paesaggio, Ambiente, Naturalizzazione, Agroalimentare, Zootecnica, Ruralità, Foreste</t>
  </si>
  <si>
    <r>
      <t xml:space="preserve">Identificazione delle opere
</t>
    </r>
    <r>
      <rPr>
        <i/>
        <sz val="9"/>
        <rFont val="Verdana"/>
        <family val="2"/>
      </rPr>
      <t>(per la descrizione  dettagliata dvedere Tabella-Z1)</t>
    </r>
  </si>
  <si>
    <t>Interventi di manutenzione straordinaria, restauro, ristrutturazione, riqualificazione, su edifici e manufatti di interesse storico artistico non soggetti</t>
  </si>
  <si>
    <t>Strutture o parti di strutture in muratura, legno, metallo, non soggette ad azioni sismiche - riparazione o intervento locale - Verifiche strutturali relative.</t>
  </si>
  <si>
    <t>Opere strutturali di notevole importanza costruttiva e richiedenti calcolazioni particolari - Verifiche strutturali relative - Strutture con metodologie normative che richiedono modellazione particolare: edifici alti con necessità di valutazioni di secondo ordine.</t>
  </si>
  <si>
    <t>A</t>
  </si>
  <si>
    <t>B</t>
  </si>
  <si>
    <t>TERRITORI O E URBANISTICA</t>
  </si>
  <si>
    <t>Qa.0.01</t>
  </si>
  <si>
    <t>Pianificazione urbanistica generale (sino a 15.000 abitanti)</t>
  </si>
  <si>
    <t>Pianificazione urbanistica generale (da 15.000 abitanti a 50.000)</t>
  </si>
  <si>
    <t>Pianificazione urbanistica generale (sull’eccedenza dei 50.000 abitanti)</t>
  </si>
  <si>
    <t>Qa.0.02</t>
  </si>
  <si>
    <t>Fino a</t>
  </si>
  <si>
    <t>Sull’eccedenza fino a</t>
  </si>
  <si>
    <t>Sull’eccedenza</t>
  </si>
  <si>
    <t>Qa.0.03</t>
  </si>
  <si>
    <t>Pianificazione forestale, paesaggistica, naturalistica ed ambientale</t>
  </si>
  <si>
    <t>Qa.0.04</t>
  </si>
  <si>
    <t>Piani aziendali agronomici, di concimazione, fertilizzazione, reflui e fitoiatrici</t>
  </si>
  <si>
    <t>Qa.0.05</t>
  </si>
  <si>
    <t>Programmazione economica, territoriale, locale e rurale</t>
  </si>
  <si>
    <t>Qa.0.06</t>
  </si>
  <si>
    <t>Qa.0.07</t>
  </si>
  <si>
    <t>Rilievi e controlli del terreno, analisi geoambientali di risorse e rischi, studi di geologia applicati ai piani urbanistici esecutivi, ambientali e di difesa del suolo</t>
  </si>
  <si>
    <t>Parametro base</t>
  </si>
  <si>
    <r>
      <t>Grado di complessità della prestazione</t>
    </r>
    <r>
      <rPr>
        <i/>
        <sz val="10"/>
        <rFont val="Verdana"/>
        <family val="2"/>
      </rPr>
      <t xml:space="preserve"> (vedere Tabella-Z1)</t>
    </r>
  </si>
  <si>
    <t>QaI.01</t>
  </si>
  <si>
    <t>Relazione illustrativa</t>
  </si>
  <si>
    <t>QaI.02</t>
  </si>
  <si>
    <t>Relazione illustrativa, Elaborati progettuali e tecnico economici</t>
  </si>
  <si>
    <t>QaI.03</t>
  </si>
  <si>
    <t>Supporto al RUP: accertamenti e verifiche preliminari</t>
  </si>
  <si>
    <t>QaII.01</t>
  </si>
  <si>
    <t>Sintetiche, basate su elementi sintetici e globali, vani, metri cubi, etc. (d.P.R. 327/2001)</t>
  </si>
  <si>
    <t>QaII.02</t>
  </si>
  <si>
    <t>Particolareggiate, complete di criteri di valutazione, relazione motivata, descrizioni, computi e tipi (d.P.R. 327/2001)</t>
  </si>
  <si>
    <t>QaII.03</t>
  </si>
  <si>
    <t>Analitiche, integrate con specifiche e distinte, sullo stato e valore dei singoli componenti  (d.P.R. 327/2001)</t>
  </si>
  <si>
    <t>QaIII.01</t>
  </si>
  <si>
    <t>Rilievi, studi e classificazioni agronomiche, colturali, delle biomasse e delle attività produttive (d.Lgs 152/2006 – All.VI-VII)</t>
  </si>
  <si>
    <t>QaIII.02</t>
  </si>
  <si>
    <t>Rilievo botanico e analisi vegetazionali dei popolamenti erbacei ed arborei ed animali (d.Lgs 152/2006 – All.VI-VII)</t>
  </si>
  <si>
    <t>QaIII.03</t>
  </si>
  <si>
    <t>Elaborazioni, analisi e valutazioni con modelli numerici, software dedicati, (incendi boschivi, diffusione inquinanti, idrologia ed idrogeologia, regimazione delle acque, idraulica, colate di fango e di detriti, esondazioni, aree di pericolo, stabilità dei pendii, filtrazioni, reti ecologiche e dinamiche ecologiche) (d.Lgs 152/2006 – All.VI- VII)</t>
  </si>
  <si>
    <t>QaIV.01</t>
  </si>
  <si>
    <t>Piani economici, aziendali, business plan e di investimento</t>
  </si>
  <si>
    <t>ATTIVITA’ PROPEDEUTICHE ALLA PROGETTAZIONE</t>
  </si>
  <si>
    <t>Relazioni, planimetrie, elaborati grafici</t>
  </si>
  <si>
    <t>QbI.02</t>
  </si>
  <si>
    <t>Calcolo sommario spesa, quadro economico di progetto</t>
  </si>
  <si>
    <t>QbI.03</t>
  </si>
  <si>
    <t>Piano particellare preliminare delle aree o rilievo di massima degli immobili</t>
  </si>
  <si>
    <t>QbI.04</t>
  </si>
  <si>
    <t>QbI.05</t>
  </si>
  <si>
    <t>QbI.06</t>
  </si>
  <si>
    <t>Relazione geotecnica</t>
  </si>
  <si>
    <t>QbI.07</t>
  </si>
  <si>
    <t>Relazione idrologica</t>
  </si>
  <si>
    <t>QbI.08</t>
  </si>
  <si>
    <t>Relazione idraulica</t>
  </si>
  <si>
    <t>QbI.09</t>
  </si>
  <si>
    <t>Relazione sismica e sulle strutture</t>
  </si>
  <si>
    <t>QbI.10</t>
  </si>
  <si>
    <t>Relazione archeologica</t>
  </si>
  <si>
    <t>QbI.11</t>
  </si>
  <si>
    <t>QbI.12</t>
  </si>
  <si>
    <t>Progettazione integrale e coordinata - Integrazione delle prestazioni specialistiche</t>
  </si>
  <si>
    <t>QbI.13</t>
  </si>
  <si>
    <t>Studio di inserimento urbanistico</t>
  </si>
  <si>
    <t>QbI.14</t>
  </si>
  <si>
    <t>QbI.15</t>
  </si>
  <si>
    <t>Prime indicazioni di progettazione antincendio (d.m. 6/02/1982)</t>
  </si>
  <si>
    <t>QbI.16</t>
  </si>
  <si>
    <t>Prime indicazioni e prescrizioni per la stesura dei Piani di Sicurezza</t>
  </si>
  <si>
    <t>QbI.17</t>
  </si>
  <si>
    <t>Studi di prefattibilità ambientale</t>
  </si>
  <si>
    <t>QbI.18</t>
  </si>
  <si>
    <t>Piano di monitoraggio ambientale</t>
  </si>
  <si>
    <t>QbI.19</t>
  </si>
  <si>
    <t>Supporto al RUP: supervisione e coordinamento della progettazione preliminare</t>
  </si>
  <si>
    <t>QbI.20</t>
  </si>
  <si>
    <t>Supporto al RUP: verifica della progettazione preliminare</t>
  </si>
  <si>
    <t>QbII.01</t>
  </si>
  <si>
    <t>Relazioni generale e tecniche, Elaborati grafici, Calcolo delle strutture e degli impianti, eventuali Relazione sulla risoluzione delle interferenze e Relazione sulla gestione materie</t>
  </si>
  <si>
    <t>QbII.02</t>
  </si>
  <si>
    <t>Rilievi dei manufatti</t>
  </si>
  <si>
    <t>QbII.03</t>
  </si>
  <si>
    <t>Disciplinare descrittivo e prestazionale</t>
  </si>
  <si>
    <t>QbII.04</t>
  </si>
  <si>
    <t>Piano particellare d’esproprio</t>
  </si>
  <si>
    <t>QbII.05</t>
  </si>
  <si>
    <t>QbII.06</t>
  </si>
  <si>
    <t>QbII.07</t>
  </si>
  <si>
    <t>Rilievi planoaltimetrici</t>
  </si>
  <si>
    <t>QbII.08</t>
  </si>
  <si>
    <t>QbII.09</t>
  </si>
  <si>
    <t>QbII.10</t>
  </si>
  <si>
    <t>QbII.11</t>
  </si>
  <si>
    <t>QbII.12</t>
  </si>
  <si>
    <t>QbII.13</t>
  </si>
  <si>
    <t>QbII.14</t>
  </si>
  <si>
    <t>Analisi storico critica e relazione sulle strutture esistenti</t>
  </si>
  <si>
    <t>QbII.15</t>
  </si>
  <si>
    <t>Relazione sulle indagini dei materiali e delle strutture per edifici esistenti</t>
  </si>
  <si>
    <t>QbII.16</t>
  </si>
  <si>
    <t>Verifica sismica delle strutture esistenti e individuazione delle carenze strutturali</t>
  </si>
  <si>
    <t>QbII.17</t>
  </si>
  <si>
    <t>QbII.18</t>
  </si>
  <si>
    <t>Elaborati di  progettazione antincendio (d.m. 16/02/1982)</t>
  </si>
  <si>
    <t>QbII.19</t>
  </si>
  <si>
    <t>Relazione paesaggistica (d.lgs. 42/2004)</t>
  </si>
  <si>
    <t>QbII.20</t>
  </si>
  <si>
    <t>Elaborati e relazioni per requisiti acustici (Legge 447/95-d.p.c.m. 512/97)</t>
  </si>
  <si>
    <t>QbII.21</t>
  </si>
  <si>
    <t>Relazione energetica (ex Legge 10/91 e s.m.i.)</t>
  </si>
  <si>
    <t>QbII.22</t>
  </si>
  <si>
    <t>Diagnosi energetica (ex Legge 10/91 e s.m.i.) degli edifici esistenti, esclusi i rilievi e le indagini</t>
  </si>
  <si>
    <t>QbII.23</t>
  </si>
  <si>
    <t>Aggiornamento delle prime indicazioni e prescrizioni per la redazione del PSC</t>
  </si>
  <si>
    <t>QbII.24</t>
  </si>
  <si>
    <t>Studio di impatto ambientale o di fattibilità ambientale (VIA-VAS- AIA) –</t>
  </si>
  <si>
    <t>QbII.25</t>
  </si>
  <si>
    <t>QbII.26</t>
  </si>
  <si>
    <t>Supporto al RUP: supervisione e coordinamento della prog. def.</t>
  </si>
  <si>
    <t>QbII.27</t>
  </si>
  <si>
    <t>Supporto RUP: verifica della prog. def.</t>
  </si>
  <si>
    <t>Fino ad abitanti</t>
  </si>
  <si>
    <t>Sull’eccedenza fino ad abitanti</t>
  </si>
  <si>
    <t>PIANIFICAZIONE E PROGRAMMAZIONE (2)</t>
  </si>
  <si>
    <t>QbIII.01</t>
  </si>
  <si>
    <t>Relazione generale e specialistiche, Elaborati grafici, Calcoli esecutivi</t>
  </si>
  <si>
    <t>QbIII.02</t>
  </si>
  <si>
    <t>Particolari costruttivi e decorativi</t>
  </si>
  <si>
    <t>QbIII.03</t>
  </si>
  <si>
    <t>QbIII.04</t>
  </si>
  <si>
    <t>QbIII.05</t>
  </si>
  <si>
    <t>QbIII.06</t>
  </si>
  <si>
    <t>QbIII.07</t>
  </si>
  <si>
    <t>QbIII.08</t>
  </si>
  <si>
    <t>Supporto al RUP: per la supervisione e coordinamento della progettazione esecutiva</t>
  </si>
  <si>
    <t>QbIII.09</t>
  </si>
  <si>
    <t>Supporto al RUP: per la verifica della progettazione esecutiva</t>
  </si>
  <si>
    <t>QbIII.10</t>
  </si>
  <si>
    <t>Supporto al RUP: per la  programmazione e progettazione appalto</t>
  </si>
  <si>
    <t>QbIII.11</t>
  </si>
  <si>
    <t>Supporto al RUP: per la validazione del progetto</t>
  </si>
  <si>
    <t>QcI.01</t>
  </si>
  <si>
    <t>Direzione lavori, assistenza al collaudo, prove di accettazione</t>
  </si>
  <si>
    <t>QcI.02</t>
  </si>
  <si>
    <t>Liquidazione (art.194, comma 1, d.P.R. 207/10)-Rendicontazioni e liquidazione tecnico contabile</t>
  </si>
  <si>
    <t>QcI.03</t>
  </si>
  <si>
    <t>Controllo aggiornamento elaborati di progetto, aggiornamento dei manuali d'uso e manutenzione</t>
  </si>
  <si>
    <t>QcI.04</t>
  </si>
  <si>
    <t>Coordinamento e supervisione dell'ufficio di direzione lavori</t>
  </si>
  <si>
    <t>QcI.05</t>
  </si>
  <si>
    <t>QcI.05.0 1</t>
  </si>
  <si>
    <t>QcI.06</t>
  </si>
  <si>
    <t>QcI.07</t>
  </si>
  <si>
    <t>QcI.08</t>
  </si>
  <si>
    <t>QcI.09</t>
  </si>
  <si>
    <t>Contabilità dei lavori a misura</t>
  </si>
  <si>
    <t>QcI.10</t>
  </si>
  <si>
    <t>Contabilità dei lavori a corpo</t>
  </si>
  <si>
    <t>QcI.11</t>
  </si>
  <si>
    <t>Certificato di regolare esecuzione</t>
  </si>
  <si>
    <t>QcI.12</t>
  </si>
  <si>
    <t>Coordinamento della sicurezza in esecuzione</t>
  </si>
  <si>
    <t>QcI.13</t>
  </si>
  <si>
    <t>Supporto al RUP: per la supervisione e coordinamento della D.L. e della C.S.E.</t>
  </si>
  <si>
    <t>Monitoraggi</t>
  </si>
  <si>
    <t xml:space="preserve"> e.I) MONITORAGGI  </t>
  </si>
  <si>
    <t xml:space="preserve"> d.I) VERIFICHE E COLLAUDI  </t>
  </si>
  <si>
    <t>QdI.01</t>
  </si>
  <si>
    <r>
      <t>Collaudo tecnico amministrativo</t>
    </r>
    <r>
      <rPr>
        <vertAlign val="superscript"/>
        <sz val="8"/>
        <rFont val="Arial"/>
        <family val="2"/>
      </rPr>
      <t xml:space="preserve"> (12)</t>
    </r>
  </si>
  <si>
    <t>QdI.02</t>
  </si>
  <si>
    <t>Revisione tecnico contabile (Parte II, Titolo X, d.P.R. 207/10)</t>
  </si>
  <si>
    <t>QdI.03</t>
  </si>
  <si>
    <t>Collaudo statico (Capitolo 9, d.m. 14/01/2008)</t>
  </si>
  <si>
    <t>QdI.04</t>
  </si>
  <si>
    <t>Collaudo tecnico funzionale degli impianti (d.m. 22/01/2008 n°37)</t>
  </si>
  <si>
    <t>QdI.05</t>
  </si>
  <si>
    <t>QeI.01</t>
  </si>
  <si>
    <t>Monitoraggi ambientali, naturalistici, fitoiatrici, faunistici, agronomici, zootecnici (artt. 18,28 Parte III All.1-All. 7 d.Lgs.152/2006)</t>
  </si>
  <si>
    <t>QeI.02</t>
  </si>
  <si>
    <t>Ricerche agricole e/o agro-industriali, nelle bioenergie, all'innovazione e sviluppo dei settori di competenza, la statistica, le ricerche di mercato, le attività relative agli assetti societari, alla cooperazione ed all'aggregazione di reti di impresa nel settore agricolo, agroalimentare, ambientale, energetico e forestale</t>
  </si>
  <si>
    <t>Pianificazione e Programmazione</t>
  </si>
  <si>
    <t xml:space="preserve">PIANIFICAZIONE E PROGRAMMAZIONE </t>
  </si>
  <si>
    <t>Attività Propedeutiche alla Progettazione</t>
  </si>
  <si>
    <t>c.I) ESECUZIONE DEI LAVORI</t>
  </si>
  <si>
    <r>
      <t xml:space="preserve">Rilievi e controlli del terreno, analisi geoambientali di risorse e rischi, studi di geologia applicati ai piani urbanistici generali, ambientali e di difesa del suolo.
</t>
    </r>
    <r>
      <rPr>
        <b/>
        <sz val="8"/>
        <rFont val="Arial"/>
        <family val="2"/>
      </rPr>
      <t>(Prestazione al momento inattiva)</t>
    </r>
  </si>
  <si>
    <t>Totale incidenze (escluse quelle per prestazioni a parametro progressivo)</t>
  </si>
  <si>
    <t xml:space="preserve">Totale incidenze </t>
  </si>
  <si>
    <t>Numero addetti:</t>
  </si>
  <si>
    <t>Totale incidenze</t>
  </si>
  <si>
    <t xml:space="preserve">MODALITA' DI PAGAMENTO: </t>
  </si>
  <si>
    <t>Per accettazione e affidamento di incarico</t>
  </si>
  <si>
    <t>Il Committente</t>
  </si>
  <si>
    <t xml:space="preserve">Descrizione delle prestazioni offerte:
</t>
  </si>
  <si>
    <t xml:space="preserve">Modalità e tempi di svolgimento delle prestazioni offerte:
</t>
  </si>
  <si>
    <t xml:space="preserve">Servizi compresi ed eventuali esclusioni:
</t>
  </si>
  <si>
    <t>COMPENSO AL NETTO DELLE SPESE</t>
  </si>
  <si>
    <t>A.1</t>
  </si>
  <si>
    <t>A.2</t>
  </si>
  <si>
    <t>A.3</t>
  </si>
  <si>
    <t>COMPENSO FASE c.I) ESECUZIONE DEI LAVORI</t>
  </si>
  <si>
    <t>COMPENSO FASE d.I) VERIFICHE E COLLAUDI</t>
  </si>
  <si>
    <t>COMPENSO FASE e.I) MONITORAGGI</t>
  </si>
  <si>
    <t>C</t>
  </si>
  <si>
    <t>D</t>
  </si>
  <si>
    <t>TOTALE COMPENSO (A+B+C+D)</t>
  </si>
  <si>
    <t>E</t>
  </si>
  <si>
    <t>F</t>
  </si>
  <si>
    <t>H</t>
  </si>
  <si>
    <t>(1) L'importi del corrispettivo è inteso al netto degli oneri fiscali e previdenziali dovuti, come previsto da regime fiscale di riferimento</t>
  </si>
  <si>
    <r>
      <t xml:space="preserve">OGGETTO DELL'INCARICO: </t>
    </r>
    <r>
      <rPr>
        <b/>
        <sz val="12"/>
        <rFont val="Verdana"/>
        <family val="2"/>
      </rPr>
      <t>……………………</t>
    </r>
    <r>
      <rPr>
        <b/>
        <sz val="14"/>
        <rFont val="Verdana"/>
        <family val="2"/>
      </rPr>
      <t xml:space="preserve">
</t>
    </r>
    <r>
      <rPr>
        <b/>
        <sz val="12"/>
        <rFont val="Verdana"/>
        <family val="2"/>
      </rPr>
      <t/>
    </r>
  </si>
  <si>
    <t>Impianti  3</t>
  </si>
  <si>
    <t>FLAG X = ATTIVA PRESTAZ. 
PER TUTTE LE CATEGORIE</t>
  </si>
  <si>
    <t>Ufficio della direzione lavori, per ogni addetto con qualifica di direttore operativo                                                                              Numero addetti:</t>
  </si>
  <si>
    <t>Ufficio della direzione lavori, per ogni addetto con qualifica di ispettore 
di cantiere                                                                             Numero addetti:</t>
  </si>
  <si>
    <t>Modalità di compilazione:
- Inserire il valore delle opere per ciascuna categoria
- Scegliere l'identificazione delle opere che determina in automatico il grado di complessità G
- Digitare "X" nell'apposita colonna per attivare le prestazioni della riga per tutte le categorie di opere
- In alternativa digitare "X" per ciascuna prestazione e per ciascuna categoria.
- Inserire eventuali spese e sconto applicato nell'ultima tabella</t>
  </si>
  <si>
    <t>IMPORTI COMPENSI PER CATEGORIE</t>
  </si>
  <si>
    <t>CATEGORIE</t>
  </si>
  <si>
    <t>AMBITO</t>
  </si>
  <si>
    <r>
      <t xml:space="preserve">CALCOLO DEI COMPENSI 
</t>
    </r>
    <r>
      <rPr>
        <sz val="10"/>
        <rFont val="Verdana"/>
        <family val="2"/>
      </rPr>
      <t xml:space="preserve">I compensi sono calcolati sulla base del D. lgs. 36 del 31/03/2023 </t>
    </r>
    <r>
      <rPr>
        <sz val="10"/>
        <rFont val="Arial"/>
        <family val="2"/>
      </rPr>
      <t>"Codice dei contratti pubblici in attuazione dell'articolo 1 della legge 21 giugno 2022, n. 78, recante delega al Governo in materia di contratti pubblici".</t>
    </r>
  </si>
  <si>
    <t>b.I) PROGETTO DI FATTIBLITA' TECNICO ECONOMICA
(EX PROGETTO PRELIMINARE)</t>
  </si>
  <si>
    <t>QbI.21</t>
  </si>
  <si>
    <t>Prime indicazioni piano di manutenzione</t>
  </si>
  <si>
    <t>Editare SOLO le celle in AZZURRO</t>
  </si>
  <si>
    <t>INSERIRE I VALORI DI RIFERIMENTO A BASE DEL CALCOLO:</t>
  </si>
  <si>
    <t>SI</t>
  </si>
  <si>
    <t>FLAG</t>
  </si>
  <si>
    <t>NO</t>
  </si>
  <si>
    <t>INCREMENTO PER ADOZIONE METODOLOGIA BIM (10% di E)</t>
  </si>
  <si>
    <t>SPESE ED ONERI ACCESSORI (% su E+F)</t>
  </si>
  <si>
    <t>SCONTO/RIBASSO SUL CORRISPETTIVO (% su E+F+G)</t>
  </si>
  <si>
    <t>CORRISPETTIVO DELLA PRESTAZIONE (E+F+G-H)     (1)</t>
  </si>
  <si>
    <t>I</t>
  </si>
  <si>
    <t>b.II) PROGETTO DI FATTIBLITA' TECNICO ECONOMICA 
(EX PROGETTO DEFINITIVO)</t>
  </si>
  <si>
    <t>b.II)  PROGETTO DI FATTIBLITA' TECNICO ECONOMICA 
(EX PROGETTO DEFINITIVO)</t>
  </si>
  <si>
    <t>Lavori in Appalto Integrato?</t>
  </si>
  <si>
    <t>Richiesta progettazione BIM?</t>
  </si>
  <si>
    <t>ALIQUOTA STRALCIATA DAL D.L. 36/2023 - ALL. I.13</t>
  </si>
  <si>
    <t xml:space="preserve"> d.I) VERIFICHE 
E COLLAUDI  </t>
  </si>
  <si>
    <t xml:space="preserve">Progetto di fattibilità Tecnico-Economica  ( b.I + b.II ) </t>
  </si>
  <si>
    <t xml:space="preserve">Progettazione Esecutiva ( b.III ) </t>
  </si>
  <si>
    <t>A.4</t>
  </si>
  <si>
    <t>COMPENSO FASE PROGETTAZIONE (A.1+A.2+A.3+A.4)</t>
  </si>
  <si>
    <t>Percentulale spese per Importi &gt; 25ML€</t>
  </si>
  <si>
    <t>COMPENSO AL NETTO DELLE SPESE (b.I)</t>
  </si>
  <si>
    <t>COMPENSO AL NETTO DELLE SPESE (b.I + b.II)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</si>
</sst>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quot;€&quot;\ * #,##0.00_-;\-&quot;€&quot;\ * #,##0.00_-;_-&quot;€&quot;\ * &quot;-&quot;??_-;_-@_-"/>
    <numFmt numFmtId="165" formatCode="0.000"/>
    <numFmt numFmtId="166" formatCode="&quot;€&quot;\ #,##0.00"/>
    <numFmt numFmtId="167" formatCode="0.0000"/>
    <numFmt numFmtId="168" formatCode="0.00000"/>
    <numFmt numFmtId="169" formatCode="\€\ #,##0.00"/>
    <numFmt numFmtId="170" formatCode="0.0000%"/>
    <numFmt numFmtId="171" formatCode="0.000%"/>
  </numFmts>
  <fonts count="42" x14ac:knownFonts="1">
    <font>
      <sz val="10"/>
      <name val="Arial"/>
    </font>
    <font>
      <sz val="10"/>
      <name val="Verdana"/>
      <family val="2"/>
    </font>
    <font>
      <sz val="10"/>
      <color indexed="10"/>
      <name val="Verdana"/>
      <family val="2"/>
    </font>
    <font>
      <b/>
      <sz val="10"/>
      <name val="Verdana"/>
      <family val="2"/>
    </font>
    <font>
      <sz val="12"/>
      <name val="Verdana"/>
      <family val="2"/>
    </font>
    <font>
      <sz val="9"/>
      <name val="Verdana"/>
      <family val="2"/>
    </font>
    <font>
      <sz val="9"/>
      <color indexed="10"/>
      <name val="Verdana"/>
      <family val="2"/>
    </font>
    <font>
      <b/>
      <sz val="8"/>
      <name val="Verdana"/>
      <family val="2"/>
    </font>
    <font>
      <sz val="8"/>
      <name val="Verdana"/>
      <family val="2"/>
    </font>
    <font>
      <b/>
      <sz val="10"/>
      <color indexed="10"/>
      <name val="Verdana"/>
      <family val="2"/>
    </font>
    <font>
      <sz val="10"/>
      <name val="Arial"/>
      <family val="2"/>
    </font>
    <font>
      <sz val="8"/>
      <name val="Arial"/>
      <family val="2"/>
    </font>
    <font>
      <b/>
      <sz val="14"/>
      <name val="Verdana"/>
      <family val="2"/>
    </font>
    <font>
      <b/>
      <sz val="12"/>
      <name val="Verdana"/>
      <family val="2"/>
    </font>
    <font>
      <sz val="14"/>
      <name val="Verdana"/>
      <family val="2"/>
    </font>
    <font>
      <b/>
      <sz val="10"/>
      <name val="Arial"/>
      <family val="2"/>
    </font>
    <font>
      <sz val="10"/>
      <name val="Arial"/>
      <family val="2"/>
    </font>
    <font>
      <b/>
      <sz val="9"/>
      <name val="Verdana"/>
      <family val="2"/>
    </font>
    <font>
      <b/>
      <sz val="9"/>
      <name val="Arial"/>
      <family val="2"/>
    </font>
    <font>
      <i/>
      <sz val="10"/>
      <name val="Verdana"/>
      <family val="2"/>
    </font>
    <font>
      <b/>
      <sz val="11"/>
      <name val="Verdana"/>
      <family val="2"/>
    </font>
    <font>
      <sz val="11"/>
      <name val="Arial"/>
      <family val="2"/>
    </font>
    <font>
      <sz val="8"/>
      <name val="Arial"/>
      <family val="2"/>
    </font>
    <font>
      <b/>
      <sz val="10"/>
      <color rgb="FFFF0000"/>
      <name val="Verdana"/>
      <family val="2"/>
    </font>
    <font>
      <b/>
      <sz val="10"/>
      <color rgb="FFFF0000"/>
      <name val="Arial"/>
      <family val="2"/>
    </font>
    <font>
      <sz val="14"/>
      <name val="Arial"/>
      <family val="2"/>
    </font>
    <font>
      <sz val="10"/>
      <color rgb="FF000000"/>
      <name val="Times New Roman"/>
      <family val="1"/>
    </font>
    <font>
      <b/>
      <sz val="6"/>
      <name val="Arial"/>
      <family val="2"/>
    </font>
    <font>
      <sz val="6"/>
      <name val="Arial"/>
      <family val="2"/>
    </font>
    <font>
      <sz val="6"/>
      <color rgb="FF000000"/>
      <name val="Arial"/>
      <family val="2"/>
    </font>
    <font>
      <vertAlign val="superscript"/>
      <sz val="4"/>
      <name val="Arial"/>
      <family val="2"/>
    </font>
    <font>
      <sz val="5"/>
      <name val="Arial"/>
      <family val="2"/>
    </font>
    <font>
      <b/>
      <sz val="8"/>
      <name val="Arial"/>
      <family val="2"/>
    </font>
    <font>
      <sz val="8"/>
      <color rgb="FF000000"/>
      <name val="Arial"/>
      <family val="2"/>
    </font>
    <font>
      <b/>
      <sz val="7"/>
      <name val="Arial"/>
      <family val="2"/>
    </font>
    <font>
      <sz val="7"/>
      <color rgb="FF000000"/>
      <name val="Times New Roman"/>
      <family val="1"/>
    </font>
    <font>
      <sz val="8"/>
      <color rgb="FF000000"/>
      <name val="Times New Roman"/>
      <family val="1"/>
    </font>
    <font>
      <vertAlign val="superscript"/>
      <sz val="8"/>
      <name val="Arial"/>
      <family val="2"/>
    </font>
    <font>
      <sz val="10"/>
      <name val="Arial"/>
      <family val="2"/>
    </font>
    <font>
      <i/>
      <sz val="9"/>
      <name val="Verdana"/>
      <family val="2"/>
    </font>
    <font>
      <b/>
      <sz val="8"/>
      <color rgb="FF000000"/>
      <name val="Arial"/>
      <family val="2"/>
    </font>
    <font>
      <b/>
      <sz val="11"/>
      <name val="Arial"/>
      <family val="2"/>
    </font>
  </fonts>
  <fills count="11">
    <fill>
      <patternFill patternType="none"/>
    </fill>
    <fill>
      <patternFill patternType="gray125"/>
    </fill>
    <fill>
      <patternFill patternType="solid">
        <fgColor indexed="51"/>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F3F3F3"/>
      </patternFill>
    </fill>
    <fill>
      <patternFill patternType="solid">
        <fgColor rgb="FFF9F9F9"/>
      </patternFill>
    </fill>
    <fill>
      <patternFill patternType="solid">
        <fgColor rgb="FFD5D5D5"/>
      </patternFill>
    </fill>
    <fill>
      <patternFill patternType="solid">
        <fgColor theme="0"/>
        <bgColor indexed="64"/>
      </patternFill>
    </fill>
  </fills>
  <borders count="254">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bottom style="medium">
        <color indexed="64"/>
      </bottom>
      <diagonal/>
    </border>
    <border>
      <left/>
      <right style="hair">
        <color indexed="64"/>
      </right>
      <top style="hair">
        <color indexed="64"/>
      </top>
      <bottom style="medium">
        <color indexed="64"/>
      </bottom>
      <diagonal/>
    </border>
    <border>
      <left style="thin">
        <color indexed="64"/>
      </left>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top style="hair">
        <color indexed="64"/>
      </top>
      <bottom style="thin">
        <color indexed="64"/>
      </bottom>
      <diagonal/>
    </border>
    <border diagonalUp="1" diagonalDown="1">
      <left/>
      <right style="medium">
        <color indexed="64"/>
      </right>
      <top style="hair">
        <color indexed="64"/>
      </top>
      <bottom style="hair">
        <color indexed="64"/>
      </bottom>
      <diagonal style="dotted">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hair">
        <color indexed="64"/>
      </right>
      <top style="hair">
        <color indexed="64"/>
      </top>
      <bottom style="thin">
        <color indexed="64"/>
      </bottom>
      <diagonal/>
    </border>
    <border diagonalUp="1" diagonalDown="1">
      <left/>
      <right style="hair">
        <color indexed="64"/>
      </right>
      <top style="hair">
        <color indexed="64"/>
      </top>
      <bottom style="hair">
        <color indexed="64"/>
      </bottom>
      <diagonal style="dotted">
        <color indexed="64"/>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top style="medium">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diagonalUp="1" diagonalDown="1">
      <left style="hair">
        <color indexed="64"/>
      </left>
      <right/>
      <top style="medium">
        <color indexed="64"/>
      </top>
      <bottom style="hair">
        <color indexed="64"/>
      </bottom>
      <diagonal style="dotted">
        <color indexed="64"/>
      </diagonal>
    </border>
    <border diagonalUp="1" diagonalDown="1">
      <left/>
      <right/>
      <top style="medium">
        <color indexed="64"/>
      </top>
      <bottom style="hair">
        <color indexed="64"/>
      </bottom>
      <diagonal style="dotted">
        <color indexed="64"/>
      </diagonal>
    </border>
    <border diagonalUp="1" diagonalDown="1">
      <left/>
      <right style="medium">
        <color indexed="64"/>
      </right>
      <top style="medium">
        <color indexed="64"/>
      </top>
      <bottom style="hair">
        <color indexed="64"/>
      </bottom>
      <diagonal style="dotted">
        <color indexed="64"/>
      </diagonal>
    </border>
    <border diagonalUp="1" diagonalDown="1">
      <left style="hair">
        <color indexed="64"/>
      </left>
      <right/>
      <top style="hair">
        <color indexed="64"/>
      </top>
      <bottom style="hair">
        <color indexed="64"/>
      </bottom>
      <diagonal style="dotted">
        <color indexed="64"/>
      </diagonal>
    </border>
    <border diagonalUp="1" diagonalDown="1">
      <left/>
      <right/>
      <top style="hair">
        <color indexed="64"/>
      </top>
      <bottom style="hair">
        <color indexed="64"/>
      </bottom>
      <diagonal style="dotted">
        <color indexed="64"/>
      </diagonal>
    </border>
    <border diagonalUp="1" diagonalDown="1">
      <left style="hair">
        <color indexed="64"/>
      </left>
      <right/>
      <top style="hair">
        <color indexed="64"/>
      </top>
      <bottom style="thin">
        <color indexed="64"/>
      </bottom>
      <diagonal style="dotted">
        <color indexed="64"/>
      </diagonal>
    </border>
    <border diagonalUp="1" diagonalDown="1">
      <left/>
      <right/>
      <top style="hair">
        <color indexed="64"/>
      </top>
      <bottom style="thin">
        <color indexed="64"/>
      </bottom>
      <diagonal style="dotted">
        <color indexed="64"/>
      </diagonal>
    </border>
    <border diagonalUp="1" diagonalDown="1">
      <left/>
      <right style="medium">
        <color indexed="64"/>
      </right>
      <top style="hair">
        <color indexed="64"/>
      </top>
      <bottom style="thin">
        <color indexed="64"/>
      </bottom>
      <diagonal style="dotted">
        <color indexed="64"/>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diagonalUp="1" diagonalDown="1">
      <left style="hair">
        <color indexed="64"/>
      </left>
      <right/>
      <top style="hair">
        <color indexed="64"/>
      </top>
      <bottom style="medium">
        <color indexed="64"/>
      </bottom>
      <diagonal style="dotted">
        <color indexed="64"/>
      </diagonal>
    </border>
    <border diagonalUp="1" diagonalDown="1">
      <left/>
      <right/>
      <top style="hair">
        <color indexed="64"/>
      </top>
      <bottom style="medium">
        <color indexed="64"/>
      </bottom>
      <diagonal style="dotted">
        <color indexed="64"/>
      </diagonal>
    </border>
    <border diagonalUp="1" diagonalDown="1">
      <left/>
      <right style="medium">
        <color indexed="64"/>
      </right>
      <top style="hair">
        <color indexed="64"/>
      </top>
      <bottom style="medium">
        <color indexed="64"/>
      </bottom>
      <diagonal style="dotted">
        <color indexed="64"/>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diagonalUp="1" diagonalDown="1">
      <left/>
      <right/>
      <top style="hair">
        <color indexed="64"/>
      </top>
      <bottom/>
      <diagonal style="dotted">
        <color indexed="64"/>
      </diagonal>
    </border>
    <border diagonalUp="1" diagonalDown="1">
      <left style="hair">
        <color indexed="64"/>
      </left>
      <right style="hair">
        <color indexed="64"/>
      </right>
      <top style="hair">
        <color indexed="64"/>
      </top>
      <bottom style="hair">
        <color indexed="64"/>
      </bottom>
      <diagonal style="dotted">
        <color indexed="64"/>
      </diagonal>
    </border>
    <border diagonalUp="1" diagonalDown="1">
      <left style="thin">
        <color indexed="64"/>
      </left>
      <right style="hair">
        <color indexed="64"/>
      </right>
      <top style="hair">
        <color indexed="64"/>
      </top>
      <bottom style="medium">
        <color indexed="64"/>
      </bottom>
      <diagonal style="dotted">
        <color indexed="64"/>
      </diagonal>
    </border>
    <border diagonalUp="1" diagonalDown="1">
      <left style="hair">
        <color indexed="64"/>
      </left>
      <right style="hair">
        <color indexed="64"/>
      </right>
      <top style="hair">
        <color indexed="64"/>
      </top>
      <bottom style="medium">
        <color indexed="64"/>
      </bottom>
      <diagonal style="dotted">
        <color indexed="64"/>
      </diagonal>
    </border>
    <border>
      <left style="thin">
        <color indexed="64"/>
      </left>
      <right/>
      <top style="medium">
        <color indexed="64"/>
      </top>
      <bottom style="hair">
        <color indexed="64"/>
      </bottom>
      <diagonal/>
    </border>
    <border>
      <left/>
      <right style="medium">
        <color indexed="64"/>
      </right>
      <top style="hair">
        <color indexed="64"/>
      </top>
      <bottom style="medium">
        <color indexed="64"/>
      </bottom>
      <diagonal/>
    </border>
    <border diagonalUp="1" diagonalDown="1">
      <left style="thin">
        <color indexed="64"/>
      </left>
      <right style="hair">
        <color indexed="64"/>
      </right>
      <top style="thin">
        <color indexed="64"/>
      </top>
      <bottom style="hair">
        <color indexed="64"/>
      </bottom>
      <diagonal style="dotted">
        <color indexed="64"/>
      </diagonal>
    </border>
    <border diagonalUp="1" diagonalDown="1">
      <left style="hair">
        <color indexed="64"/>
      </left>
      <right style="hair">
        <color indexed="64"/>
      </right>
      <top style="thin">
        <color indexed="64"/>
      </top>
      <bottom style="hair">
        <color indexed="64"/>
      </bottom>
      <diagonal style="dotted">
        <color indexed="64"/>
      </diagonal>
    </border>
    <border diagonalUp="1" diagonalDown="1">
      <left style="thin">
        <color indexed="64"/>
      </left>
      <right style="hair">
        <color indexed="64"/>
      </right>
      <top style="hair">
        <color indexed="64"/>
      </top>
      <bottom style="hair">
        <color indexed="64"/>
      </bottom>
      <diagonal style="dotted">
        <color indexed="64"/>
      </diagonal>
    </border>
    <border diagonalUp="1" diagonalDown="1">
      <left style="thin">
        <color indexed="64"/>
      </left>
      <right style="hair">
        <color indexed="64"/>
      </right>
      <top/>
      <bottom style="hair">
        <color indexed="64"/>
      </bottom>
      <diagonal style="dotted">
        <color indexed="64"/>
      </diagonal>
    </border>
    <border diagonalUp="1" diagonalDown="1">
      <left style="hair">
        <color indexed="64"/>
      </left>
      <right style="hair">
        <color indexed="64"/>
      </right>
      <top/>
      <bottom style="hair">
        <color indexed="64"/>
      </bottom>
      <diagonal style="dotted">
        <color indexed="64"/>
      </diagonal>
    </border>
    <border>
      <left/>
      <right style="medium">
        <color indexed="64"/>
      </right>
      <top style="medium">
        <color indexed="64"/>
      </top>
      <bottom style="hair">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right/>
      <top style="thin">
        <color rgb="FF000000"/>
      </top>
      <bottom/>
      <diagonal/>
    </border>
    <border>
      <left/>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diagonal/>
    </border>
    <border>
      <left style="thin">
        <color indexed="64"/>
      </left>
      <right style="medium">
        <color indexed="64"/>
      </right>
      <top/>
      <bottom style="thin">
        <color rgb="FFFFFFFF"/>
      </bottom>
      <diagonal/>
    </border>
    <border>
      <left style="thin">
        <color indexed="64"/>
      </left>
      <right style="medium">
        <color indexed="64"/>
      </right>
      <top style="thin">
        <color rgb="FFFFFFFF"/>
      </top>
      <bottom style="thin">
        <color rgb="FF000000"/>
      </bottom>
      <diagonal/>
    </border>
    <border>
      <left style="thin">
        <color indexed="64"/>
      </left>
      <right style="medium">
        <color indexed="64"/>
      </right>
      <top style="thin">
        <color rgb="FF000000"/>
      </top>
      <bottom style="thin">
        <color rgb="FF000000"/>
      </bottom>
      <diagonal/>
    </border>
    <border>
      <left style="thin">
        <color indexed="64"/>
      </left>
      <right style="medium">
        <color indexed="64"/>
      </right>
      <top/>
      <bottom style="thin">
        <color rgb="FF000000"/>
      </bottom>
      <diagonal/>
    </border>
    <border>
      <left style="thin">
        <color indexed="64"/>
      </left>
      <right style="medium">
        <color indexed="64"/>
      </right>
      <top style="thin">
        <color rgb="FF000000"/>
      </top>
      <bottom style="thin">
        <color indexed="64"/>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thin">
        <color rgb="FF000000"/>
      </left>
      <right style="medium">
        <color indexed="64"/>
      </right>
      <top/>
      <bottom style="thin">
        <color rgb="FF000000"/>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diagonalUp="1" diagonalDown="1">
      <left style="thin">
        <color rgb="FF000000"/>
      </left>
      <right style="thin">
        <color rgb="FF000000"/>
      </right>
      <top style="thin">
        <color rgb="FF000000"/>
      </top>
      <bottom style="thin">
        <color rgb="FF000000"/>
      </bottom>
      <diagonal style="dotted">
        <color rgb="FF000000"/>
      </diagonal>
    </border>
    <border diagonalUp="1" diagonalDown="1">
      <left style="thin">
        <color rgb="FF000000"/>
      </left>
      <right/>
      <top style="thin">
        <color rgb="FF000000"/>
      </top>
      <bottom style="thin">
        <color rgb="FF000000"/>
      </bottom>
      <diagonal style="dotted">
        <color rgb="FF000000"/>
      </diagonal>
    </border>
    <border diagonalUp="1" diagonalDown="1">
      <left/>
      <right style="thin">
        <color rgb="FF000000"/>
      </right>
      <top style="thin">
        <color rgb="FF000000"/>
      </top>
      <bottom style="thin">
        <color rgb="FF000000"/>
      </bottom>
      <diagonal style="dotted">
        <color rgb="FF000000"/>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rgb="FF000000"/>
      </right>
      <top style="medium">
        <color indexed="64"/>
      </top>
      <bottom/>
      <diagonal/>
    </border>
    <border>
      <left/>
      <right style="thin">
        <color rgb="FF000000"/>
      </right>
      <top/>
      <bottom style="medium">
        <color indexed="64"/>
      </bottom>
      <diagonal/>
    </border>
    <border>
      <left style="thin">
        <color indexed="64"/>
      </left>
      <right/>
      <top style="medium">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diagonalUp="1" diagonalDown="1">
      <left style="thin">
        <color indexed="64"/>
      </left>
      <right style="hair">
        <color indexed="64"/>
      </right>
      <top style="thin">
        <color indexed="64"/>
      </top>
      <bottom style="thin">
        <color indexed="64"/>
      </bottom>
      <diagonal style="dotted">
        <color indexed="64"/>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rgb="FF000000"/>
      </left>
      <right style="thin">
        <color indexed="64"/>
      </right>
      <top style="thin">
        <color rgb="FF000000"/>
      </top>
      <bottom style="hair">
        <color rgb="FF000000"/>
      </bottom>
      <diagonal/>
    </border>
    <border>
      <left style="thin">
        <color rgb="FF000000"/>
      </left>
      <right style="thin">
        <color indexed="64"/>
      </right>
      <top style="hair">
        <color rgb="FF000000"/>
      </top>
      <bottom style="hair">
        <color rgb="FF000000"/>
      </bottom>
      <diagonal/>
    </border>
    <border>
      <left style="thin">
        <color rgb="FF000000"/>
      </left>
      <right style="thin">
        <color indexed="64"/>
      </right>
      <top style="hair">
        <color rgb="FF000000"/>
      </top>
      <bottom style="thin">
        <color rgb="FF000000"/>
      </bottom>
      <diagonal/>
    </border>
    <border>
      <left style="thin">
        <color rgb="FF000000"/>
      </left>
      <right style="thin">
        <color indexed="64"/>
      </right>
      <top style="thin">
        <color indexed="64"/>
      </top>
      <bottom style="thin">
        <color rgb="FF000000"/>
      </bottom>
      <diagonal/>
    </border>
    <border diagonalUp="1" diagonalDown="1">
      <left style="thin">
        <color indexed="64"/>
      </left>
      <right style="hair">
        <color indexed="64"/>
      </right>
      <top style="medium">
        <color indexed="64"/>
      </top>
      <bottom style="hair">
        <color indexed="64"/>
      </bottom>
      <diagonal style="dotted">
        <color indexed="64"/>
      </diagonal>
    </border>
    <border diagonalUp="1" diagonalDown="1">
      <left style="hair">
        <color indexed="64"/>
      </left>
      <right style="hair">
        <color indexed="64"/>
      </right>
      <top style="medium">
        <color indexed="64"/>
      </top>
      <bottom style="hair">
        <color indexed="64"/>
      </bottom>
      <diagonal style="dotted">
        <color indexed="64"/>
      </diagonal>
    </border>
    <border diagonalUp="1" diagonalDown="1">
      <left style="thin">
        <color indexed="64"/>
      </left>
      <right style="hair">
        <color indexed="64"/>
      </right>
      <top/>
      <bottom style="thin">
        <color indexed="64"/>
      </bottom>
      <diagonal style="dotted">
        <color indexed="64"/>
      </diagonal>
    </border>
    <border diagonalUp="1" diagonalDown="1">
      <left style="hair">
        <color indexed="64"/>
      </left>
      <right style="hair">
        <color indexed="64"/>
      </right>
      <top/>
      <bottom style="thin">
        <color indexed="64"/>
      </bottom>
      <diagonal style="dotted">
        <color indexed="64"/>
      </diagonal>
    </border>
    <border diagonalUp="1" diagonalDown="1">
      <left style="thin">
        <color indexed="64"/>
      </left>
      <right style="hair">
        <color indexed="64"/>
      </right>
      <top style="hair">
        <color indexed="64"/>
      </top>
      <bottom style="thin">
        <color indexed="64"/>
      </bottom>
      <diagonal style="dotted">
        <color indexed="64"/>
      </diagonal>
    </border>
    <border diagonalUp="1" diagonalDown="1">
      <left style="hair">
        <color indexed="64"/>
      </left>
      <right style="hair">
        <color indexed="64"/>
      </right>
      <top style="hair">
        <color indexed="64"/>
      </top>
      <bottom style="thin">
        <color indexed="64"/>
      </bottom>
      <diagonal style="dotted">
        <color indexed="64"/>
      </diagonal>
    </border>
    <border diagonalUp="1" diagonalDown="1">
      <left style="hair">
        <color indexed="64"/>
      </left>
      <right style="hair">
        <color indexed="64"/>
      </right>
      <top style="thin">
        <color indexed="64"/>
      </top>
      <bottom style="thin">
        <color indexed="64"/>
      </bottom>
      <diagonal style="dotted">
        <color indexed="64"/>
      </diagonal>
    </border>
    <border>
      <left style="thin">
        <color rgb="FF000000"/>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top style="thin">
        <color rgb="FF000000"/>
      </top>
      <bottom style="medium">
        <color indexed="64"/>
      </bottom>
      <diagonal/>
    </border>
    <border>
      <left style="hair">
        <color indexed="64"/>
      </left>
      <right/>
      <top style="medium">
        <color indexed="64"/>
      </top>
      <bottom style="hair">
        <color rgb="FF000000"/>
      </bottom>
      <diagonal/>
    </border>
    <border>
      <left/>
      <right/>
      <top style="medium">
        <color indexed="64"/>
      </top>
      <bottom style="hair">
        <color rgb="FF000000"/>
      </bottom>
      <diagonal/>
    </border>
    <border>
      <left/>
      <right style="hair">
        <color indexed="64"/>
      </right>
      <top style="medium">
        <color indexed="64"/>
      </top>
      <bottom style="hair">
        <color rgb="FF000000"/>
      </bottom>
      <diagonal/>
    </border>
    <border diagonalUp="1" diagonalDown="1">
      <left style="hair">
        <color indexed="64"/>
      </left>
      <right/>
      <top style="medium">
        <color indexed="64"/>
      </top>
      <bottom style="hair">
        <color rgb="FF000000"/>
      </bottom>
      <diagonal style="dotted">
        <color indexed="64"/>
      </diagonal>
    </border>
    <border diagonalUp="1" diagonalDown="1">
      <left/>
      <right/>
      <top style="medium">
        <color indexed="64"/>
      </top>
      <bottom style="hair">
        <color rgb="FF000000"/>
      </bottom>
      <diagonal style="dotted">
        <color indexed="64"/>
      </diagonal>
    </border>
    <border diagonalUp="1" diagonalDown="1">
      <left/>
      <right style="medium">
        <color indexed="64"/>
      </right>
      <top style="medium">
        <color indexed="64"/>
      </top>
      <bottom style="hair">
        <color rgb="FF000000"/>
      </bottom>
      <diagonal style="dotted">
        <color indexed="64"/>
      </diagonal>
    </border>
    <border>
      <left style="hair">
        <color indexed="64"/>
      </left>
      <right/>
      <top style="hair">
        <color rgb="FF000000"/>
      </top>
      <bottom style="hair">
        <color rgb="FF000000"/>
      </bottom>
      <diagonal/>
    </border>
    <border>
      <left/>
      <right/>
      <top style="hair">
        <color rgb="FF000000"/>
      </top>
      <bottom style="hair">
        <color rgb="FF000000"/>
      </bottom>
      <diagonal/>
    </border>
    <border>
      <left/>
      <right style="hair">
        <color indexed="64"/>
      </right>
      <top style="hair">
        <color rgb="FF000000"/>
      </top>
      <bottom style="hair">
        <color rgb="FF000000"/>
      </bottom>
      <diagonal/>
    </border>
    <border diagonalUp="1" diagonalDown="1">
      <left style="hair">
        <color indexed="64"/>
      </left>
      <right/>
      <top style="hair">
        <color rgb="FF000000"/>
      </top>
      <bottom style="hair">
        <color rgb="FF000000"/>
      </bottom>
      <diagonal style="dotted">
        <color indexed="64"/>
      </diagonal>
    </border>
    <border diagonalUp="1" diagonalDown="1">
      <left/>
      <right/>
      <top style="hair">
        <color rgb="FF000000"/>
      </top>
      <bottom style="hair">
        <color rgb="FF000000"/>
      </bottom>
      <diagonal style="dotted">
        <color indexed="64"/>
      </diagonal>
    </border>
    <border diagonalUp="1" diagonalDown="1">
      <left/>
      <right style="medium">
        <color indexed="64"/>
      </right>
      <top style="hair">
        <color rgb="FF000000"/>
      </top>
      <bottom style="hair">
        <color rgb="FF000000"/>
      </bottom>
      <diagonal style="dotted">
        <color indexed="64"/>
      </diagonal>
    </border>
    <border>
      <left style="hair">
        <color indexed="64"/>
      </left>
      <right/>
      <top style="hair">
        <color rgb="FF000000"/>
      </top>
      <bottom style="thin">
        <color rgb="FF000000"/>
      </bottom>
      <diagonal/>
    </border>
    <border>
      <left/>
      <right/>
      <top style="hair">
        <color rgb="FF000000"/>
      </top>
      <bottom style="thin">
        <color rgb="FF000000"/>
      </bottom>
      <diagonal/>
    </border>
    <border>
      <left/>
      <right style="hair">
        <color indexed="64"/>
      </right>
      <top style="hair">
        <color rgb="FF000000"/>
      </top>
      <bottom style="thin">
        <color rgb="FF000000"/>
      </bottom>
      <diagonal/>
    </border>
    <border diagonalUp="1" diagonalDown="1">
      <left style="hair">
        <color indexed="64"/>
      </left>
      <right/>
      <top style="hair">
        <color rgb="FF000000"/>
      </top>
      <bottom style="thin">
        <color rgb="FF000000"/>
      </bottom>
      <diagonal style="dotted">
        <color indexed="64"/>
      </diagonal>
    </border>
    <border diagonalUp="1" diagonalDown="1">
      <left/>
      <right/>
      <top style="hair">
        <color rgb="FF000000"/>
      </top>
      <bottom style="thin">
        <color rgb="FF000000"/>
      </bottom>
      <diagonal style="dotted">
        <color indexed="64"/>
      </diagonal>
    </border>
    <border diagonalUp="1" diagonalDown="1">
      <left/>
      <right style="medium">
        <color indexed="64"/>
      </right>
      <top style="hair">
        <color rgb="FF000000"/>
      </top>
      <bottom style="thin">
        <color rgb="FF000000"/>
      </bottom>
      <diagonal style="dotted">
        <color indexed="64"/>
      </diagonal>
    </border>
    <border>
      <left style="hair">
        <color indexed="64"/>
      </left>
      <right/>
      <top/>
      <bottom style="hair">
        <color rgb="FF000000"/>
      </bottom>
      <diagonal/>
    </border>
    <border>
      <left/>
      <right/>
      <top/>
      <bottom style="hair">
        <color rgb="FF000000"/>
      </bottom>
      <diagonal/>
    </border>
    <border>
      <left/>
      <right style="hair">
        <color indexed="64"/>
      </right>
      <top/>
      <bottom style="hair">
        <color rgb="FF000000"/>
      </bottom>
      <diagonal/>
    </border>
    <border diagonalUp="1" diagonalDown="1">
      <left style="hair">
        <color indexed="64"/>
      </left>
      <right/>
      <top/>
      <bottom style="hair">
        <color rgb="FF000000"/>
      </bottom>
      <diagonal style="dotted">
        <color indexed="64"/>
      </diagonal>
    </border>
    <border diagonalUp="1" diagonalDown="1">
      <left/>
      <right/>
      <top/>
      <bottom style="hair">
        <color rgb="FF000000"/>
      </bottom>
      <diagonal style="dotted">
        <color indexed="64"/>
      </diagonal>
    </border>
    <border diagonalUp="1" diagonalDown="1">
      <left/>
      <right style="medium">
        <color indexed="64"/>
      </right>
      <top/>
      <bottom style="hair">
        <color rgb="FF000000"/>
      </bottom>
      <diagonal style="dotted">
        <color indexed="64"/>
      </diagonal>
    </border>
    <border diagonalUp="1" diagonalDown="1">
      <left style="thin">
        <color indexed="64"/>
      </left>
      <right style="hair">
        <color indexed="64"/>
      </right>
      <top/>
      <bottom style="medium">
        <color indexed="64"/>
      </bottom>
      <diagonal style="dotted">
        <color indexed="64"/>
      </diagonal>
    </border>
    <border diagonalUp="1" diagonalDown="1">
      <left style="hair">
        <color indexed="64"/>
      </left>
      <right style="hair">
        <color indexed="64"/>
      </right>
      <top/>
      <bottom style="medium">
        <color indexed="64"/>
      </bottom>
      <diagonal style="dotted">
        <color indexed="64"/>
      </diagonal>
    </border>
    <border>
      <left style="hair">
        <color indexed="64"/>
      </left>
      <right/>
      <top/>
      <bottom style="thin">
        <color rgb="FF000000"/>
      </bottom>
      <diagonal/>
    </border>
    <border>
      <left/>
      <right style="hair">
        <color indexed="64"/>
      </right>
      <top/>
      <bottom style="thin">
        <color rgb="FF000000"/>
      </bottom>
      <diagonal/>
    </border>
    <border>
      <left style="hair">
        <color indexed="64"/>
      </left>
      <right/>
      <top/>
      <bottom style="medium">
        <color indexed="64"/>
      </bottom>
      <diagonal/>
    </border>
    <border diagonalUp="1" diagonalDown="1">
      <left style="thin">
        <color indexed="64"/>
      </left>
      <right style="hair">
        <color indexed="64"/>
      </right>
      <top style="thin">
        <color rgb="FF000000"/>
      </top>
      <bottom style="hair">
        <color rgb="FF000000"/>
      </bottom>
      <diagonal style="dotted">
        <color indexed="64"/>
      </diagonal>
    </border>
    <border diagonalUp="1" diagonalDown="1">
      <left style="hair">
        <color indexed="64"/>
      </left>
      <right style="hair">
        <color indexed="64"/>
      </right>
      <top style="thin">
        <color rgb="FF000000"/>
      </top>
      <bottom style="hair">
        <color rgb="FF000000"/>
      </bottom>
      <diagonal style="dotted">
        <color indexed="64"/>
      </diagonal>
    </border>
    <border>
      <left style="hair">
        <color indexed="64"/>
      </left>
      <right/>
      <top style="thin">
        <color rgb="FF000000"/>
      </top>
      <bottom style="hair">
        <color rgb="FF000000"/>
      </bottom>
      <diagonal/>
    </border>
    <border>
      <left/>
      <right/>
      <top style="thin">
        <color rgb="FF000000"/>
      </top>
      <bottom style="hair">
        <color rgb="FF000000"/>
      </bottom>
      <diagonal/>
    </border>
    <border>
      <left/>
      <right style="hair">
        <color indexed="64"/>
      </right>
      <top style="thin">
        <color rgb="FF000000"/>
      </top>
      <bottom style="hair">
        <color rgb="FF000000"/>
      </bottom>
      <diagonal/>
    </border>
    <border>
      <left/>
      <right style="medium">
        <color indexed="64"/>
      </right>
      <top style="thin">
        <color rgb="FF000000"/>
      </top>
      <bottom style="hair">
        <color rgb="FF000000"/>
      </bottom>
      <diagonal/>
    </border>
    <border diagonalUp="1" diagonalDown="1">
      <left style="thin">
        <color indexed="64"/>
      </left>
      <right style="hair">
        <color indexed="64"/>
      </right>
      <top style="hair">
        <color rgb="FF000000"/>
      </top>
      <bottom style="hair">
        <color rgb="FF000000"/>
      </bottom>
      <diagonal style="dotted">
        <color indexed="64"/>
      </diagonal>
    </border>
    <border diagonalUp="1" diagonalDown="1">
      <left style="hair">
        <color indexed="64"/>
      </left>
      <right style="hair">
        <color indexed="64"/>
      </right>
      <top style="hair">
        <color rgb="FF000000"/>
      </top>
      <bottom style="hair">
        <color rgb="FF000000"/>
      </bottom>
      <diagonal style="dotted">
        <color indexed="64"/>
      </diagonal>
    </border>
    <border>
      <left/>
      <right style="medium">
        <color indexed="64"/>
      </right>
      <top style="hair">
        <color rgb="FF000000"/>
      </top>
      <bottom style="hair">
        <color rgb="FF000000"/>
      </bottom>
      <diagonal/>
    </border>
    <border diagonalUp="1" diagonalDown="1">
      <left style="thin">
        <color indexed="64"/>
      </left>
      <right style="hair">
        <color indexed="64"/>
      </right>
      <top style="hair">
        <color rgb="FF000000"/>
      </top>
      <bottom style="thin">
        <color rgb="FF000000"/>
      </bottom>
      <diagonal style="dotted">
        <color indexed="64"/>
      </diagonal>
    </border>
    <border diagonalUp="1" diagonalDown="1">
      <left style="hair">
        <color indexed="64"/>
      </left>
      <right style="hair">
        <color indexed="64"/>
      </right>
      <top style="hair">
        <color rgb="FF000000"/>
      </top>
      <bottom style="thin">
        <color rgb="FF000000"/>
      </bottom>
      <diagonal style="dotted">
        <color indexed="64"/>
      </diagonal>
    </border>
    <border>
      <left/>
      <right style="medium">
        <color indexed="64"/>
      </right>
      <top style="hair">
        <color rgb="FF000000"/>
      </top>
      <bottom style="thin">
        <color rgb="FF000000"/>
      </bottom>
      <diagonal/>
    </border>
    <border>
      <left style="thin">
        <color indexed="64"/>
      </left>
      <right/>
      <top style="hair">
        <color indexed="64"/>
      </top>
      <bottom style="hair">
        <color rgb="FF000000"/>
      </bottom>
      <diagonal/>
    </border>
    <border>
      <left/>
      <right/>
      <top style="hair">
        <color indexed="64"/>
      </top>
      <bottom style="hair">
        <color rgb="FF000000"/>
      </bottom>
      <diagonal/>
    </border>
    <border>
      <left/>
      <right style="hair">
        <color indexed="64"/>
      </right>
      <top style="hair">
        <color indexed="64"/>
      </top>
      <bottom style="hair">
        <color rgb="FF000000"/>
      </bottom>
      <diagonal/>
    </border>
    <border>
      <left style="hair">
        <color indexed="64"/>
      </left>
      <right/>
      <top style="hair">
        <color indexed="64"/>
      </top>
      <bottom style="hair">
        <color rgb="FF000000"/>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diagonalUp="1" diagonalDown="1">
      <left style="hair">
        <color indexed="64"/>
      </left>
      <right style="medium">
        <color indexed="64"/>
      </right>
      <top style="thin">
        <color indexed="64"/>
      </top>
      <bottom style="thin">
        <color indexed="64"/>
      </bottom>
      <diagonal style="dotted">
        <color indexed="64"/>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indexed="64"/>
      </left>
      <right/>
      <top/>
      <bottom style="hair">
        <color indexed="64"/>
      </bottom>
      <diagonal/>
    </border>
    <border>
      <left style="hair">
        <color indexed="64"/>
      </left>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diagonalUp="1" diagonalDown="1">
      <left style="hair">
        <color indexed="64"/>
      </left>
      <right/>
      <top style="hair">
        <color indexed="64"/>
      </top>
      <bottom/>
      <diagonal style="dotted">
        <color indexed="64"/>
      </diagonal>
    </border>
    <border diagonalUp="1" diagonalDown="1">
      <left/>
      <right style="medium">
        <color indexed="64"/>
      </right>
      <top style="hair">
        <color indexed="64"/>
      </top>
      <bottom/>
      <diagonal style="dotted">
        <color indexed="64"/>
      </diagonal>
    </border>
    <border>
      <left style="thin">
        <color indexed="64"/>
      </left>
      <right/>
      <top/>
      <bottom style="hair">
        <color rgb="FF000000"/>
      </bottom>
      <diagonal/>
    </border>
    <border diagonalUp="1" diagonalDown="1">
      <left style="hair">
        <color indexed="64"/>
      </left>
      <right/>
      <top/>
      <bottom style="hair">
        <color indexed="64"/>
      </bottom>
      <diagonal style="dotted">
        <color indexed="64"/>
      </diagonal>
    </border>
    <border diagonalUp="1" diagonalDown="1">
      <left/>
      <right/>
      <top/>
      <bottom style="hair">
        <color indexed="64"/>
      </bottom>
      <diagonal style="dotted">
        <color indexed="64"/>
      </diagonal>
    </border>
    <border diagonalUp="1" diagonalDown="1">
      <left/>
      <right style="medium">
        <color indexed="64"/>
      </right>
      <top/>
      <bottom style="hair">
        <color indexed="64"/>
      </bottom>
      <diagonal style="dotted">
        <color indexed="64"/>
      </diagonal>
    </border>
    <border>
      <left style="thin">
        <color indexed="64"/>
      </left>
      <right/>
      <top style="thin">
        <color indexed="64"/>
      </top>
      <bottom/>
      <diagonal/>
    </border>
    <border>
      <left/>
      <right/>
      <top style="thin">
        <color indexed="64"/>
      </top>
      <bottom style="hair">
        <color rgb="FF000000"/>
      </bottom>
      <diagonal/>
    </border>
    <border>
      <left/>
      <right style="hair">
        <color indexed="64"/>
      </right>
      <top style="thin">
        <color indexed="64"/>
      </top>
      <bottom style="hair">
        <color rgb="FF000000"/>
      </bottom>
      <diagonal/>
    </border>
    <border diagonalUp="1" diagonalDown="1">
      <left/>
      <right/>
      <top style="thin">
        <color indexed="64"/>
      </top>
      <bottom/>
      <diagonal style="dotted">
        <color indexed="64"/>
      </diagonal>
    </border>
    <border diagonalUp="1" diagonalDown="1">
      <left style="hair">
        <color indexed="64"/>
      </left>
      <right/>
      <top style="thin">
        <color indexed="64"/>
      </top>
      <bottom style="hair">
        <color indexed="64"/>
      </bottom>
      <diagonal style="dotted">
        <color indexed="64"/>
      </diagonal>
    </border>
    <border diagonalUp="1" diagonalDown="1">
      <left/>
      <right/>
      <top style="thin">
        <color indexed="64"/>
      </top>
      <bottom style="hair">
        <color indexed="64"/>
      </bottom>
      <diagonal style="dotted">
        <color indexed="64"/>
      </diagonal>
    </border>
    <border diagonalUp="1" diagonalDown="1">
      <left/>
      <right style="medium">
        <color indexed="64"/>
      </right>
      <top style="thin">
        <color indexed="64"/>
      </top>
      <bottom style="hair">
        <color indexed="64"/>
      </bottom>
      <diagonal style="dotted">
        <color indexed="64"/>
      </diagonal>
    </border>
    <border>
      <left style="thin">
        <color indexed="64"/>
      </left>
      <right/>
      <top/>
      <bottom style="thin">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bottom/>
      <diagonal/>
    </border>
    <border>
      <left/>
      <right style="thin">
        <color indexed="64"/>
      </right>
      <top/>
      <bottom style="medium">
        <color indexed="64"/>
      </bottom>
      <diagonal/>
    </border>
    <border diagonalUp="1" diagonalDown="1">
      <left style="hair">
        <color indexed="64"/>
      </left>
      <right/>
      <top/>
      <bottom/>
      <diagonal style="dotted">
        <color indexed="64"/>
      </diagonal>
    </border>
    <border diagonalUp="1" diagonalDown="1">
      <left/>
      <right/>
      <top/>
      <bottom/>
      <diagonal style="dotted">
        <color indexed="64"/>
      </diagonal>
    </border>
    <border diagonalUp="1" diagonalDown="1">
      <left/>
      <right style="medium">
        <color indexed="64"/>
      </right>
      <top/>
      <bottom/>
      <diagonal style="dotted">
        <color indexed="64"/>
      </diagonal>
    </border>
    <border>
      <left style="thin">
        <color rgb="FF000000"/>
      </left>
      <right style="thin">
        <color indexed="64"/>
      </right>
      <top style="hair">
        <color indexed="64"/>
      </top>
      <bottom style="hair">
        <color rgb="FF000000"/>
      </bottom>
      <diagonal/>
    </border>
    <border>
      <left style="thin">
        <color rgb="FF000000"/>
      </left>
      <right style="thin">
        <color indexed="64"/>
      </right>
      <top style="hair">
        <color rgb="FF000000"/>
      </top>
      <bottom style="medium">
        <color indexed="64"/>
      </bottom>
      <diagonal/>
    </border>
    <border>
      <left/>
      <right style="thin">
        <color indexed="64"/>
      </right>
      <top style="medium">
        <color indexed="64"/>
      </top>
      <bottom style="thin">
        <color rgb="FF000000"/>
      </bottom>
      <diagonal/>
    </border>
  </borders>
  <cellStyleXfs count="5">
    <xf numFmtId="0" fontId="0" fillId="0" borderId="0"/>
    <xf numFmtId="0" fontId="26" fillId="0" borderId="0"/>
    <xf numFmtId="164" fontId="38" fillId="0" borderId="0" applyFont="0" applyFill="0" applyBorder="0" applyAlignment="0" applyProtection="0"/>
    <xf numFmtId="9" fontId="38" fillId="0" borderId="0" applyFont="0" applyFill="0" applyBorder="0" applyAlignment="0" applyProtection="0"/>
    <xf numFmtId="0" fontId="10" fillId="0" borderId="0"/>
  </cellStyleXfs>
  <cellXfs count="794">
    <xf numFmtId="0" fontId="0" fillId="0" borderId="0" xfId="0"/>
    <xf numFmtId="0" fontId="1" fillId="0" borderId="0" xfId="0" applyFont="1"/>
    <xf numFmtId="0" fontId="0" fillId="0" borderId="0" xfId="0" applyAlignment="1">
      <alignment horizontal="left" vertical="center"/>
    </xf>
    <xf numFmtId="0" fontId="1" fillId="0" borderId="0" xfId="0" applyFont="1" applyAlignment="1">
      <alignment horizontal="center" vertical="center"/>
    </xf>
    <xf numFmtId="0" fontId="2" fillId="0" borderId="0" xfId="0" applyFont="1"/>
    <xf numFmtId="4" fontId="6" fillId="0" borderId="0" xfId="0" applyNumberFormat="1" applyFont="1" applyAlignment="1">
      <alignment horizontal="center" vertical="center" textRotation="90"/>
    </xf>
    <xf numFmtId="10" fontId="6" fillId="0" borderId="0" xfId="0" applyNumberFormat="1" applyFont="1"/>
    <xf numFmtId="4" fontId="9" fillId="0" borderId="0" xfId="0" applyNumberFormat="1" applyFont="1" applyAlignment="1">
      <alignment horizontal="center" vertical="center"/>
    </xf>
    <xf numFmtId="0" fontId="2" fillId="0" borderId="0" xfId="0" applyFont="1" applyAlignment="1">
      <alignment vertical="center"/>
    </xf>
    <xf numFmtId="2" fontId="2" fillId="0" borderId="0" xfId="0" applyNumberFormat="1" applyFont="1"/>
    <xf numFmtId="0" fontId="0" fillId="0" borderId="0" xfId="0" applyAlignment="1">
      <alignment horizontal="center" vertical="center"/>
    </xf>
    <xf numFmtId="0" fontId="1" fillId="0" borderId="0" xfId="0" applyFont="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3" fillId="0" borderId="0" xfId="0" applyFont="1" applyAlignment="1">
      <alignment horizontal="left" vertical="top" wrapText="1"/>
    </xf>
    <xf numFmtId="0" fontId="3" fillId="0" borderId="0" xfId="0" applyFont="1" applyAlignment="1">
      <alignment horizontal="center" vertical="center" wrapText="1"/>
    </xf>
    <xf numFmtId="0" fontId="10" fillId="0" borderId="0" xfId="0" applyFont="1"/>
    <xf numFmtId="0" fontId="10" fillId="0" borderId="0" xfId="0" applyFont="1" applyAlignment="1">
      <alignment horizontal="center" vertical="center"/>
    </xf>
    <xf numFmtId="0" fontId="0" fillId="6" borderId="14" xfId="0" applyFill="1" applyBorder="1" applyProtection="1">
      <protection locked="0"/>
    </xf>
    <xf numFmtId="0" fontId="0" fillId="6" borderId="3" xfId="0" applyFill="1" applyBorder="1" applyProtection="1">
      <protection locked="0"/>
    </xf>
    <xf numFmtId="0" fontId="5" fillId="6" borderId="3" xfId="0" applyFont="1" applyFill="1" applyBorder="1" applyProtection="1">
      <protection locked="0"/>
    </xf>
    <xf numFmtId="0" fontId="1" fillId="6" borderId="3" xfId="0" applyFont="1" applyFill="1" applyBorder="1" applyProtection="1">
      <protection locked="0"/>
    </xf>
    <xf numFmtId="0" fontId="0" fillId="6" borderId="3" xfId="0" applyFill="1" applyBorder="1" applyAlignment="1" applyProtection="1">
      <alignment horizontal="left" vertical="center"/>
      <protection locked="0"/>
    </xf>
    <xf numFmtId="0" fontId="0" fillId="6" borderId="3" xfId="0" applyFill="1" applyBorder="1" applyAlignment="1" applyProtection="1">
      <alignment horizontal="center" vertical="center"/>
      <protection locked="0"/>
    </xf>
    <xf numFmtId="0" fontId="1" fillId="6" borderId="3" xfId="0" applyFont="1" applyFill="1" applyBorder="1" applyAlignment="1" applyProtection="1">
      <alignment horizontal="center" vertical="center"/>
      <protection locked="0"/>
    </xf>
    <xf numFmtId="0" fontId="0" fillId="6" borderId="0" xfId="0" applyFill="1" applyProtection="1">
      <protection locked="0"/>
    </xf>
    <xf numFmtId="0" fontId="0" fillId="6" borderId="0" xfId="0" applyFill="1" applyAlignment="1" applyProtection="1">
      <alignment horizontal="center" vertical="center"/>
      <protection locked="0"/>
    </xf>
    <xf numFmtId="0" fontId="0" fillId="6" borderId="14" xfId="0" applyFill="1" applyBorder="1" applyAlignment="1" applyProtection="1">
      <alignment horizontal="center" vertical="center"/>
      <protection locked="0"/>
    </xf>
    <xf numFmtId="0" fontId="12" fillId="0" borderId="0" xfId="0" applyFont="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0" fillId="0" borderId="0" xfId="0" applyAlignment="1">
      <alignment horizontal="left" vertical="top" wrapText="1"/>
    </xf>
    <xf numFmtId="166" fontId="0" fillId="0" borderId="49" xfId="0" applyNumberFormat="1" applyBorder="1" applyAlignment="1" applyProtection="1">
      <alignment horizontal="left" vertical="center"/>
      <protection hidden="1"/>
    </xf>
    <xf numFmtId="49" fontId="7" fillId="0" borderId="16" xfId="0" applyNumberFormat="1" applyFont="1" applyBorder="1" applyAlignment="1" applyProtection="1">
      <alignment horizontal="center" vertical="center" wrapText="1"/>
      <protection hidden="1"/>
    </xf>
    <xf numFmtId="49" fontId="7" fillId="0" borderId="15" xfId="0" applyNumberFormat="1" applyFont="1" applyBorder="1" applyAlignment="1" applyProtection="1">
      <alignment horizontal="center" vertical="center" wrapText="1"/>
      <protection hidden="1"/>
    </xf>
    <xf numFmtId="0" fontId="7" fillId="4" borderId="69" xfId="0" applyFont="1" applyFill="1" applyBorder="1" applyAlignment="1" applyProtection="1">
      <alignment horizontal="center" vertical="center" textRotation="90" wrapText="1"/>
      <protection hidden="1"/>
    </xf>
    <xf numFmtId="0" fontId="8" fillId="0" borderId="13" xfId="0" applyFont="1" applyBorder="1" applyAlignment="1" applyProtection="1">
      <alignment horizontal="center" vertical="center" wrapText="1"/>
      <protection hidden="1"/>
    </xf>
    <xf numFmtId="0" fontId="8" fillId="0" borderId="7" xfId="0" applyFont="1" applyBorder="1" applyAlignment="1" applyProtection="1">
      <alignment horizontal="center" vertical="center" wrapText="1"/>
      <protection hidden="1"/>
    </xf>
    <xf numFmtId="0" fontId="7" fillId="0" borderId="7" xfId="0" applyFont="1" applyBorder="1" applyAlignment="1" applyProtection="1">
      <alignment horizontal="center" vertical="center"/>
      <protection hidden="1"/>
    </xf>
    <xf numFmtId="0" fontId="7" fillId="0" borderId="7" xfId="0" applyFont="1" applyBorder="1" applyAlignment="1" applyProtection="1">
      <alignment horizontal="center" vertical="center" textRotation="90" wrapText="1"/>
      <protection hidden="1"/>
    </xf>
    <xf numFmtId="0" fontId="8" fillId="0" borderId="7" xfId="0" applyFont="1" applyBorder="1" applyAlignment="1" applyProtection="1">
      <alignment horizontal="center" vertical="center" textRotation="90" wrapText="1"/>
      <protection hidden="1"/>
    </xf>
    <xf numFmtId="0" fontId="8" fillId="6" borderId="34" xfId="0" applyFont="1" applyFill="1" applyBorder="1" applyAlignment="1" applyProtection="1">
      <alignment horizontal="center" vertical="center" wrapText="1" shrinkToFit="1"/>
      <protection locked="0" hidden="1"/>
    </xf>
    <xf numFmtId="0" fontId="8" fillId="6" borderId="63" xfId="0" applyFont="1" applyFill="1" applyBorder="1" applyAlignment="1" applyProtection="1">
      <alignment horizontal="center" vertical="center"/>
      <protection locked="0" hidden="1"/>
    </xf>
    <xf numFmtId="0" fontId="8" fillId="6" borderId="32" xfId="0" applyFont="1" applyFill="1" applyBorder="1" applyAlignment="1" applyProtection="1">
      <alignment horizontal="center" vertical="center" wrapText="1" shrinkToFit="1"/>
      <protection locked="0" hidden="1"/>
    </xf>
    <xf numFmtId="0" fontId="8" fillId="6" borderId="64" xfId="0" applyFont="1" applyFill="1" applyBorder="1" applyAlignment="1" applyProtection="1">
      <alignment horizontal="center" vertical="center"/>
      <protection locked="0" hidden="1"/>
    </xf>
    <xf numFmtId="165" fontId="8" fillId="0" borderId="9" xfId="0" applyNumberFormat="1" applyFont="1" applyBorder="1" applyAlignment="1" applyProtection="1">
      <alignment horizontal="center" vertical="center"/>
      <protection hidden="1"/>
    </xf>
    <xf numFmtId="0" fontId="8" fillId="6" borderId="33" xfId="0" applyFont="1" applyFill="1" applyBorder="1" applyAlignment="1" applyProtection="1">
      <alignment horizontal="center" vertical="center" wrapText="1" shrinkToFit="1"/>
      <protection locked="0" hidden="1"/>
    </xf>
    <xf numFmtId="165" fontId="8" fillId="0" borderId="46" xfId="0" applyNumberFormat="1" applyFont="1" applyBorder="1" applyAlignment="1" applyProtection="1">
      <alignment horizontal="center" vertical="center"/>
      <protection hidden="1"/>
    </xf>
    <xf numFmtId="165" fontId="8" fillId="0" borderId="61" xfId="0" applyNumberFormat="1" applyFont="1" applyBorder="1" applyAlignment="1" applyProtection="1">
      <alignment horizontal="center" vertical="center"/>
      <protection hidden="1"/>
    </xf>
    <xf numFmtId="0" fontId="8" fillId="6" borderId="65" xfId="0" applyFont="1" applyFill="1" applyBorder="1" applyAlignment="1" applyProtection="1">
      <alignment horizontal="center" vertical="center"/>
      <protection locked="0" hidden="1"/>
    </xf>
    <xf numFmtId="165" fontId="8" fillId="0" borderId="87" xfId="0" applyNumberFormat="1" applyFont="1" applyBorder="1" applyAlignment="1" applyProtection="1">
      <alignment horizontal="center" vertical="center"/>
      <protection hidden="1"/>
    </xf>
    <xf numFmtId="0" fontId="8" fillId="6" borderId="41" xfId="0" applyFont="1" applyFill="1" applyBorder="1" applyAlignment="1" applyProtection="1">
      <alignment horizontal="center" vertical="center"/>
      <protection locked="0" hidden="1"/>
    </xf>
    <xf numFmtId="165" fontId="8" fillId="0" borderId="81" xfId="0" applyNumberFormat="1" applyFont="1" applyBorder="1" applyAlignment="1" applyProtection="1">
      <alignment horizontal="center" vertical="center"/>
      <protection hidden="1"/>
    </xf>
    <xf numFmtId="165" fontId="8" fillId="0" borderId="83" xfId="0" applyNumberFormat="1" applyFont="1" applyBorder="1" applyAlignment="1" applyProtection="1">
      <alignment horizontal="center" vertical="center"/>
      <protection hidden="1"/>
    </xf>
    <xf numFmtId="165" fontId="8" fillId="0" borderId="88" xfId="0" applyNumberFormat="1" applyFont="1" applyBorder="1" applyAlignment="1" applyProtection="1">
      <alignment horizontal="center" vertical="center"/>
      <protection hidden="1"/>
    </xf>
    <xf numFmtId="165" fontId="8" fillId="0" borderId="89" xfId="0" applyNumberFormat="1" applyFont="1" applyBorder="1" applyAlignment="1" applyProtection="1">
      <alignment horizontal="center" vertical="center"/>
      <protection hidden="1"/>
    </xf>
    <xf numFmtId="165" fontId="8" fillId="0" borderId="27" xfId="0" applyNumberFormat="1" applyFont="1" applyBorder="1" applyAlignment="1" applyProtection="1">
      <alignment horizontal="center" vertical="center"/>
      <protection hidden="1"/>
    </xf>
    <xf numFmtId="165" fontId="8" fillId="0" borderId="82" xfId="0" applyNumberFormat="1" applyFont="1" applyBorder="1" applyAlignment="1" applyProtection="1">
      <alignment horizontal="center" vertical="center"/>
      <protection hidden="1"/>
    </xf>
    <xf numFmtId="167" fontId="8" fillId="0" borderId="82" xfId="0" applyNumberFormat="1" applyFont="1" applyBorder="1" applyAlignment="1" applyProtection="1">
      <alignment horizontal="center" vertical="center"/>
      <protection hidden="1"/>
    </xf>
    <xf numFmtId="167" fontId="8" fillId="0" borderId="87" xfId="0" applyNumberFormat="1" applyFont="1" applyBorder="1" applyAlignment="1" applyProtection="1">
      <alignment horizontal="center" vertical="center"/>
      <protection hidden="1"/>
    </xf>
    <xf numFmtId="0" fontId="8" fillId="6" borderId="43" xfId="0" applyFont="1" applyFill="1" applyBorder="1" applyAlignment="1" applyProtection="1">
      <alignment horizontal="center" vertical="center" wrapText="1" shrinkToFit="1"/>
      <protection locked="0" hidden="1"/>
    </xf>
    <xf numFmtId="165" fontId="8" fillId="3" borderId="1" xfId="0" applyNumberFormat="1" applyFont="1" applyFill="1" applyBorder="1" applyAlignment="1" applyProtection="1">
      <alignment horizontal="center" vertical="center"/>
      <protection hidden="1"/>
    </xf>
    <xf numFmtId="165" fontId="8" fillId="3" borderId="67" xfId="0" applyNumberFormat="1" applyFont="1" applyFill="1" applyBorder="1" applyAlignment="1" applyProtection="1">
      <alignment horizontal="center" vertical="center"/>
      <protection hidden="1"/>
    </xf>
    <xf numFmtId="165" fontId="8" fillId="3" borderId="49" xfId="0" applyNumberFormat="1" applyFont="1" applyFill="1" applyBorder="1" applyAlignment="1" applyProtection="1">
      <alignment horizontal="center" vertical="center"/>
      <protection hidden="1"/>
    </xf>
    <xf numFmtId="165" fontId="8" fillId="3" borderId="72" xfId="0" applyNumberFormat="1" applyFont="1" applyFill="1" applyBorder="1" applyAlignment="1" applyProtection="1">
      <alignment horizontal="center" vertical="center"/>
      <protection hidden="1"/>
    </xf>
    <xf numFmtId="168" fontId="8" fillId="3" borderId="57" xfId="0" applyNumberFormat="1" applyFont="1" applyFill="1" applyBorder="1" applyAlignment="1" applyProtection="1">
      <alignment horizontal="center" vertical="center"/>
      <protection hidden="1"/>
    </xf>
    <xf numFmtId="0" fontId="7" fillId="0" borderId="4" xfId="0" applyFont="1" applyBorder="1" applyAlignment="1" applyProtection="1">
      <alignment horizontal="center" vertical="center"/>
      <protection hidden="1"/>
    </xf>
    <xf numFmtId="0" fontId="3" fillId="2" borderId="5" xfId="0" applyFont="1" applyFill="1" applyBorder="1" applyAlignment="1" applyProtection="1">
      <alignment horizontal="center" vertical="center"/>
      <protection hidden="1"/>
    </xf>
    <xf numFmtId="0" fontId="8" fillId="0" borderId="17" xfId="0" applyFont="1" applyBorder="1" applyAlignment="1" applyProtection="1">
      <alignment horizontal="center" vertical="center" wrapText="1" shrinkToFit="1"/>
      <protection hidden="1"/>
    </xf>
    <xf numFmtId="0" fontId="0" fillId="0" borderId="18" xfId="0" applyBorder="1" applyProtection="1">
      <protection hidden="1"/>
    </xf>
    <xf numFmtId="9" fontId="7" fillId="0" borderId="18" xfId="0" applyNumberFormat="1" applyFont="1" applyBorder="1" applyAlignment="1" applyProtection="1">
      <alignment horizontal="center" vertical="center"/>
      <protection hidden="1"/>
    </xf>
    <xf numFmtId="0" fontId="7" fillId="0" borderId="18" xfId="0" applyFont="1" applyBorder="1" applyAlignment="1" applyProtection="1">
      <alignment horizontal="center" vertical="center"/>
      <protection hidden="1"/>
    </xf>
    <xf numFmtId="4" fontId="7" fillId="0" borderId="7" xfId="0" applyNumberFormat="1" applyFont="1" applyBorder="1" applyAlignment="1" applyProtection="1">
      <alignment horizontal="center" vertical="center"/>
      <protection hidden="1"/>
    </xf>
    <xf numFmtId="0" fontId="8" fillId="6" borderId="42" xfId="0" applyFont="1" applyFill="1" applyBorder="1" applyAlignment="1" applyProtection="1">
      <alignment horizontal="center" vertical="center" wrapText="1" shrinkToFit="1"/>
      <protection locked="0" hidden="1"/>
    </xf>
    <xf numFmtId="0" fontId="8" fillId="6" borderId="94" xfId="0" applyFont="1" applyFill="1" applyBorder="1" applyAlignment="1" applyProtection="1">
      <alignment horizontal="center" vertical="center"/>
      <protection locked="0" hidden="1"/>
    </xf>
    <xf numFmtId="165" fontId="8" fillId="0" borderId="38" xfId="0" applyNumberFormat="1" applyFont="1" applyBorder="1" applyAlignment="1" applyProtection="1">
      <alignment horizontal="center" vertical="center"/>
      <protection hidden="1"/>
    </xf>
    <xf numFmtId="165" fontId="8" fillId="0" borderId="26" xfId="0" applyNumberFormat="1" applyFont="1" applyBorder="1" applyAlignment="1" applyProtection="1">
      <alignment horizontal="center" vertical="center"/>
      <protection hidden="1"/>
    </xf>
    <xf numFmtId="165" fontId="8" fillId="0" borderId="95" xfId="0" applyNumberFormat="1" applyFont="1" applyBorder="1" applyAlignment="1" applyProtection="1">
      <alignment horizontal="center" vertical="center"/>
      <protection hidden="1"/>
    </xf>
    <xf numFmtId="0" fontId="11" fillId="0" borderId="17" xfId="0" applyFont="1" applyBorder="1" applyProtection="1">
      <protection hidden="1"/>
    </xf>
    <xf numFmtId="0" fontId="8" fillId="0" borderId="18" xfId="0" applyFont="1" applyBorder="1" applyProtection="1">
      <protection hidden="1"/>
    </xf>
    <xf numFmtId="0" fontId="11" fillId="0" borderId="18" xfId="0" applyFont="1" applyBorder="1" applyProtection="1">
      <protection hidden="1"/>
    </xf>
    <xf numFmtId="0" fontId="11" fillId="0" borderId="18" xfId="0" applyFont="1" applyBorder="1" applyAlignment="1" applyProtection="1">
      <alignment horizontal="left" vertical="center"/>
      <protection hidden="1"/>
    </xf>
    <xf numFmtId="0" fontId="11" fillId="0" borderId="18" xfId="0" applyFont="1" applyBorder="1" applyAlignment="1" applyProtection="1">
      <alignment horizontal="center" vertical="center"/>
      <protection hidden="1"/>
    </xf>
    <xf numFmtId="0" fontId="8" fillId="0" borderId="18" xfId="0" applyFont="1" applyBorder="1" applyAlignment="1" applyProtection="1">
      <alignment horizontal="center" vertical="center"/>
      <protection hidden="1"/>
    </xf>
    <xf numFmtId="0" fontId="8" fillId="0" borderId="19" xfId="0" applyFont="1" applyBorder="1" applyAlignment="1" applyProtection="1">
      <alignment horizontal="center" vertical="center"/>
      <protection hidden="1"/>
    </xf>
    <xf numFmtId="0" fontId="17" fillId="5" borderId="11" xfId="0" applyFont="1" applyFill="1" applyBorder="1" applyAlignment="1" applyProtection="1">
      <alignment horizontal="center" vertical="center"/>
      <protection hidden="1"/>
    </xf>
    <xf numFmtId="0" fontId="17" fillId="5" borderId="0" xfId="0" applyFont="1" applyFill="1" applyAlignment="1" applyProtection="1">
      <alignment horizontal="center" vertical="center"/>
      <protection hidden="1"/>
    </xf>
    <xf numFmtId="0" fontId="3" fillId="5" borderId="59" xfId="0" applyFont="1" applyFill="1" applyBorder="1" applyAlignment="1" applyProtection="1">
      <alignment horizontal="center" vertical="center"/>
      <protection hidden="1"/>
    </xf>
    <xf numFmtId="0" fontId="3" fillId="5" borderId="28" xfId="0" applyFont="1" applyFill="1" applyBorder="1" applyAlignment="1" applyProtection="1">
      <alignment horizontal="center" vertical="center"/>
      <protection hidden="1"/>
    </xf>
    <xf numFmtId="0" fontId="3" fillId="5" borderId="55" xfId="0" applyFont="1" applyFill="1" applyBorder="1" applyAlignment="1" applyProtection="1">
      <alignment horizontal="center" vertical="center"/>
      <protection hidden="1"/>
    </xf>
    <xf numFmtId="0" fontId="17" fillId="0" borderId="0" xfId="0" applyFont="1" applyAlignment="1" applyProtection="1">
      <alignment horizontal="center" vertical="center"/>
      <protection hidden="1"/>
    </xf>
    <xf numFmtId="4" fontId="17" fillId="0" borderId="0" xfId="0" applyNumberFormat="1" applyFont="1" applyAlignment="1" applyProtection="1">
      <alignment horizontal="center" vertical="center"/>
      <protection hidden="1"/>
    </xf>
    <xf numFmtId="0" fontId="3" fillId="5" borderId="18" xfId="0" applyFont="1" applyFill="1" applyBorder="1" applyAlignment="1" applyProtection="1">
      <alignment horizontal="center" vertical="center"/>
      <protection hidden="1"/>
    </xf>
    <xf numFmtId="0" fontId="17" fillId="0" borderId="0" xfId="0" applyFont="1" applyAlignment="1" applyProtection="1">
      <alignment horizontal="center" vertical="center" wrapText="1" shrinkToFit="1"/>
      <protection hidden="1"/>
    </xf>
    <xf numFmtId="0" fontId="18" fillId="0" borderId="0" xfId="0" applyFont="1" applyProtection="1">
      <protection hidden="1"/>
    </xf>
    <xf numFmtId="0" fontId="0" fillId="0" borderId="0" xfId="0" applyProtection="1">
      <protection hidden="1"/>
    </xf>
    <xf numFmtId="9" fontId="17" fillId="0" borderId="0" xfId="0" applyNumberFormat="1" applyFont="1" applyAlignment="1" applyProtection="1">
      <alignment horizontal="center" vertical="center"/>
      <protection hidden="1"/>
    </xf>
    <xf numFmtId="0" fontId="5" fillId="0" borderId="0" xfId="0" applyFont="1" applyProtection="1">
      <protection hidden="1"/>
    </xf>
    <xf numFmtId="0" fontId="5" fillId="0" borderId="0" xfId="0" applyFont="1" applyAlignment="1" applyProtection="1">
      <alignment horizontal="left" vertical="center"/>
      <protection hidden="1"/>
    </xf>
    <xf numFmtId="0" fontId="5" fillId="0" borderId="0" xfId="0" applyFont="1" applyAlignment="1" applyProtection="1">
      <alignment horizontal="center" vertical="center"/>
      <protection hidden="1"/>
    </xf>
    <xf numFmtId="0" fontId="32" fillId="7" borderId="108" xfId="1" applyFont="1" applyFill="1" applyBorder="1" applyAlignment="1">
      <alignment horizontal="center" vertical="center" wrapText="1"/>
    </xf>
    <xf numFmtId="0" fontId="33" fillId="7" borderId="103" xfId="1" applyFont="1" applyFill="1" applyBorder="1" applyAlignment="1">
      <alignment horizontal="center" vertical="center" wrapText="1"/>
    </xf>
    <xf numFmtId="0" fontId="32" fillId="7" borderId="103" xfId="1" applyFont="1" applyFill="1" applyBorder="1" applyAlignment="1">
      <alignment horizontal="center" vertical="center" wrapText="1"/>
    </xf>
    <xf numFmtId="0" fontId="32" fillId="7" borderId="110" xfId="1" applyFont="1" applyFill="1" applyBorder="1" applyAlignment="1">
      <alignment horizontal="center" vertical="center" wrapText="1"/>
    </xf>
    <xf numFmtId="0" fontId="11" fillId="8" borderId="103" xfId="1" applyFont="1" applyFill="1" applyBorder="1" applyAlignment="1">
      <alignment horizontal="center" vertical="top" wrapText="1"/>
    </xf>
    <xf numFmtId="0" fontId="36" fillId="8" borderId="117" xfId="1" applyFont="1" applyFill="1" applyBorder="1" applyAlignment="1">
      <alignment horizontal="left" vertical="top" wrapText="1"/>
    </xf>
    <xf numFmtId="0" fontId="36" fillId="8" borderId="118" xfId="1" applyFont="1" applyFill="1" applyBorder="1" applyAlignment="1">
      <alignment horizontal="left" vertical="top" wrapText="1"/>
    </xf>
    <xf numFmtId="0" fontId="11" fillId="9" borderId="103" xfId="1" applyFont="1" applyFill="1" applyBorder="1" applyAlignment="1">
      <alignment horizontal="center" vertical="top" wrapText="1"/>
    </xf>
    <xf numFmtId="0" fontId="36" fillId="9" borderId="118" xfId="1" applyFont="1" applyFill="1" applyBorder="1" applyAlignment="1">
      <alignment horizontal="left" vertical="top" wrapText="1"/>
    </xf>
    <xf numFmtId="0" fontId="11" fillId="8" borderId="103" xfId="1" applyFont="1" applyFill="1" applyBorder="1" applyAlignment="1">
      <alignment horizontal="center" vertical="center" wrapText="1"/>
    </xf>
    <xf numFmtId="0" fontId="36" fillId="9" borderId="119" xfId="1" applyFont="1" applyFill="1" applyBorder="1" applyAlignment="1">
      <alignment horizontal="left" vertical="top" wrapText="1"/>
    </xf>
    <xf numFmtId="0" fontId="11" fillId="8" borderId="110" xfId="1" applyFont="1" applyFill="1" applyBorder="1" applyAlignment="1">
      <alignment horizontal="center" vertical="top" wrapText="1"/>
    </xf>
    <xf numFmtId="0" fontId="36" fillId="8" borderId="110" xfId="1" applyFont="1" applyFill="1" applyBorder="1" applyAlignment="1">
      <alignment horizontal="left" vertical="top" wrapText="1"/>
    </xf>
    <xf numFmtId="0" fontId="36" fillId="8" borderId="103" xfId="1" applyFont="1" applyFill="1" applyBorder="1" applyAlignment="1">
      <alignment horizontal="left" vertical="top" wrapText="1"/>
    </xf>
    <xf numFmtId="0" fontId="36" fillId="9" borderId="103" xfId="1" applyFont="1" applyFill="1" applyBorder="1" applyAlignment="1">
      <alignment horizontal="left" vertical="top" wrapText="1"/>
    </xf>
    <xf numFmtId="0" fontId="11" fillId="8" borderId="102" xfId="1" applyFont="1" applyFill="1" applyBorder="1" applyAlignment="1">
      <alignment horizontal="right" vertical="top" wrapText="1" indent="1"/>
    </xf>
    <xf numFmtId="0" fontId="11" fillId="8" borderId="102" xfId="1" applyFont="1" applyFill="1" applyBorder="1" applyAlignment="1">
      <alignment horizontal="center" vertical="top" wrapText="1"/>
    </xf>
    <xf numFmtId="0" fontId="11" fillId="8" borderId="102" xfId="1" applyFont="1" applyFill="1" applyBorder="1" applyAlignment="1">
      <alignment horizontal="left" vertical="top" wrapText="1" indent="2"/>
    </xf>
    <xf numFmtId="0" fontId="36" fillId="8" borderId="102" xfId="1" applyFont="1" applyFill="1" applyBorder="1" applyAlignment="1">
      <alignment horizontal="left" vertical="top" wrapText="1"/>
    </xf>
    <xf numFmtId="0" fontId="11" fillId="9" borderId="102" xfId="1" applyFont="1" applyFill="1" applyBorder="1" applyAlignment="1">
      <alignment horizontal="right" vertical="top" wrapText="1" indent="1"/>
    </xf>
    <xf numFmtId="0" fontId="11" fillId="9" borderId="102" xfId="1" applyFont="1" applyFill="1" applyBorder="1" applyAlignment="1">
      <alignment horizontal="center" vertical="top" wrapText="1"/>
    </xf>
    <xf numFmtId="0" fontId="11" fillId="9" borderId="102" xfId="1" applyFont="1" applyFill="1" applyBorder="1" applyAlignment="1">
      <alignment horizontal="left" vertical="top" wrapText="1" indent="2"/>
    </xf>
    <xf numFmtId="0" fontId="36" fillId="9" borderId="102" xfId="1" applyFont="1" applyFill="1" applyBorder="1" applyAlignment="1">
      <alignment horizontal="left" vertical="top" wrapText="1"/>
    </xf>
    <xf numFmtId="0" fontId="11" fillId="8" borderId="102" xfId="1" applyFont="1" applyFill="1" applyBorder="1" applyAlignment="1">
      <alignment horizontal="left" vertical="top" wrapText="1" indent="1"/>
    </xf>
    <xf numFmtId="0" fontId="28" fillId="8" borderId="111" xfId="1" applyFont="1" applyFill="1" applyBorder="1" applyAlignment="1">
      <alignment horizontal="left" vertical="top" wrapText="1"/>
    </xf>
    <xf numFmtId="0" fontId="11" fillId="8" borderId="4" xfId="1" applyFont="1" applyFill="1" applyBorder="1" applyAlignment="1">
      <alignment horizontal="right" vertical="top" wrapText="1" indent="1"/>
    </xf>
    <xf numFmtId="0" fontId="36" fillId="8" borderId="4" xfId="1" applyFont="1" applyFill="1" applyBorder="1" applyAlignment="1">
      <alignment horizontal="left" vertical="top" wrapText="1"/>
    </xf>
    <xf numFmtId="0" fontId="11" fillId="8" borderId="4" xfId="1" applyFont="1" applyFill="1" applyBorder="1" applyAlignment="1">
      <alignment horizontal="center" vertical="top" wrapText="1"/>
    </xf>
    <xf numFmtId="0" fontId="11" fillId="8" borderId="15" xfId="1" applyFont="1" applyFill="1" applyBorder="1" applyAlignment="1">
      <alignment horizontal="right" vertical="top" wrapText="1" indent="1"/>
    </xf>
    <xf numFmtId="0" fontId="36" fillId="8" borderId="15" xfId="1" applyFont="1" applyFill="1" applyBorder="1" applyAlignment="1">
      <alignment horizontal="left" vertical="top" wrapText="1"/>
    </xf>
    <xf numFmtId="0" fontId="11" fillId="8" borderId="15" xfId="1" applyFont="1" applyFill="1" applyBorder="1" applyAlignment="1">
      <alignment horizontal="center" vertical="top" wrapText="1"/>
    </xf>
    <xf numFmtId="0" fontId="0" fillId="0" borderId="28" xfId="0" applyBorder="1"/>
    <xf numFmtId="0" fontId="28" fillId="8" borderId="103" xfId="1" applyFont="1" applyFill="1" applyBorder="1" applyAlignment="1">
      <alignment horizontal="left" vertical="top" wrapText="1"/>
    </xf>
    <xf numFmtId="0" fontId="28" fillId="9" borderId="103" xfId="1" applyFont="1" applyFill="1" applyBorder="1" applyAlignment="1">
      <alignment horizontal="left" vertical="top" wrapText="1"/>
    </xf>
    <xf numFmtId="0" fontId="28" fillId="8" borderId="110" xfId="1" applyFont="1" applyFill="1" applyBorder="1" applyAlignment="1">
      <alignment horizontal="left" vertical="top" wrapText="1"/>
    </xf>
    <xf numFmtId="0" fontId="28" fillId="9" borderId="110" xfId="1" applyFont="1" applyFill="1" applyBorder="1" applyAlignment="1">
      <alignment horizontal="left" vertical="top" wrapText="1"/>
    </xf>
    <xf numFmtId="165" fontId="29" fillId="0" borderId="102" xfId="1" applyNumberFormat="1" applyFont="1" applyBorder="1" applyAlignment="1">
      <alignment horizontal="center" vertical="center" wrapText="1"/>
    </xf>
    <xf numFmtId="0" fontId="28" fillId="8" borderId="105" xfId="1" applyFont="1" applyFill="1" applyBorder="1" applyAlignment="1">
      <alignment horizontal="left" vertical="top" wrapText="1"/>
    </xf>
    <xf numFmtId="0" fontId="28" fillId="9" borderId="105" xfId="1" applyFont="1" applyFill="1" applyBorder="1" applyAlignment="1">
      <alignment horizontal="left" vertical="top" wrapText="1"/>
    </xf>
    <xf numFmtId="0" fontId="28" fillId="8" borderId="104" xfId="1" applyFont="1" applyFill="1" applyBorder="1" applyAlignment="1">
      <alignment horizontal="left" vertical="top" wrapText="1"/>
    </xf>
    <xf numFmtId="0" fontId="28" fillId="9" borderId="104" xfId="1" applyFont="1" applyFill="1" applyBorder="1" applyAlignment="1">
      <alignment horizontal="left" vertical="top" wrapText="1"/>
    </xf>
    <xf numFmtId="0" fontId="28" fillId="8" borderId="109" xfId="1" applyFont="1" applyFill="1" applyBorder="1" applyAlignment="1">
      <alignment horizontal="left" vertical="top" wrapText="1"/>
    </xf>
    <xf numFmtId="0" fontId="11" fillId="8" borderId="103" xfId="1" applyFont="1" applyFill="1" applyBorder="1" applyAlignment="1">
      <alignment horizontal="left" vertical="top" wrapText="1"/>
    </xf>
    <xf numFmtId="0" fontId="11" fillId="9" borderId="102" xfId="1" applyFont="1" applyFill="1" applyBorder="1" applyAlignment="1">
      <alignment horizontal="left" vertical="top" wrapText="1" indent="1"/>
    </xf>
    <xf numFmtId="0" fontId="11" fillId="9" borderId="103" xfId="1" applyFont="1" applyFill="1" applyBorder="1" applyAlignment="1">
      <alignment horizontal="left" vertical="top" wrapText="1"/>
    </xf>
    <xf numFmtId="0" fontId="36" fillId="9" borderId="110" xfId="1" applyFont="1" applyFill="1" applyBorder="1" applyAlignment="1">
      <alignment horizontal="left" vertical="top" wrapText="1"/>
    </xf>
    <xf numFmtId="0" fontId="36" fillId="9" borderId="110" xfId="1" applyFont="1" applyFill="1" applyBorder="1" applyAlignment="1">
      <alignment horizontal="center" vertical="top" wrapText="1"/>
    </xf>
    <xf numFmtId="0" fontId="11" fillId="9" borderId="102" xfId="1" applyFont="1" applyFill="1" applyBorder="1" applyAlignment="1">
      <alignment horizontal="left" vertical="center" wrapText="1" indent="1"/>
    </xf>
    <xf numFmtId="0" fontId="32" fillId="7" borderId="113" xfId="1" applyFont="1" applyFill="1" applyBorder="1" applyAlignment="1">
      <alignment horizontal="center" vertical="center" wrapText="1"/>
    </xf>
    <xf numFmtId="0" fontId="34" fillId="8" borderId="105" xfId="1" applyFont="1" applyFill="1" applyBorder="1" applyAlignment="1">
      <alignment horizontal="left" vertical="top" wrapText="1"/>
    </xf>
    <xf numFmtId="0" fontId="34" fillId="9" borderId="105" xfId="1" applyFont="1" applyFill="1" applyBorder="1" applyAlignment="1">
      <alignment horizontal="left" vertical="top" wrapText="1"/>
    </xf>
    <xf numFmtId="0" fontId="34" fillId="9" borderId="111" xfId="1" applyFont="1" applyFill="1" applyBorder="1" applyAlignment="1">
      <alignment horizontal="left" vertical="top" wrapText="1"/>
    </xf>
    <xf numFmtId="0" fontId="33" fillId="7" borderId="122" xfId="1" applyFont="1" applyFill="1" applyBorder="1" applyAlignment="1">
      <alignment horizontal="center" vertical="center" wrapText="1"/>
    </xf>
    <xf numFmtId="0" fontId="32" fillId="7" borderId="123" xfId="1" applyFont="1" applyFill="1" applyBorder="1" applyAlignment="1">
      <alignment horizontal="center" vertical="center" wrapText="1"/>
    </xf>
    <xf numFmtId="2" fontId="33" fillId="8" borderId="124" xfId="1" applyNumberFormat="1" applyFont="1" applyFill="1" applyBorder="1" applyAlignment="1">
      <alignment horizontal="center" vertical="top" wrapText="1"/>
    </xf>
    <xf numFmtId="2" fontId="33" fillId="9" borderId="124" xfId="1" applyNumberFormat="1" applyFont="1" applyFill="1" applyBorder="1" applyAlignment="1">
      <alignment horizontal="center" vertical="top" wrapText="1"/>
    </xf>
    <xf numFmtId="2" fontId="33" fillId="8" borderId="124" xfId="1" applyNumberFormat="1" applyFont="1" applyFill="1" applyBorder="1" applyAlignment="1">
      <alignment horizontal="center" vertical="center" wrapText="1"/>
    </xf>
    <xf numFmtId="2" fontId="33" fillId="8" borderId="125" xfId="1" applyNumberFormat="1" applyFont="1" applyFill="1" applyBorder="1" applyAlignment="1">
      <alignment horizontal="center" vertical="top" wrapText="1"/>
    </xf>
    <xf numFmtId="2" fontId="33" fillId="9" borderId="126" xfId="1" applyNumberFormat="1" applyFont="1" applyFill="1" applyBorder="1" applyAlignment="1">
      <alignment horizontal="center" vertical="top" wrapText="1"/>
    </xf>
    <xf numFmtId="2" fontId="33" fillId="8" borderId="127" xfId="1" applyNumberFormat="1" applyFont="1" applyFill="1" applyBorder="1" applyAlignment="1">
      <alignment horizontal="center" vertical="top" wrapText="1"/>
    </xf>
    <xf numFmtId="2" fontId="33" fillId="9" borderId="127" xfId="1" applyNumberFormat="1" applyFont="1" applyFill="1" applyBorder="1" applyAlignment="1">
      <alignment horizontal="center" vertical="top" wrapText="1"/>
    </xf>
    <xf numFmtId="2" fontId="33" fillId="8" borderId="128" xfId="1" applyNumberFormat="1" applyFont="1" applyFill="1" applyBorder="1" applyAlignment="1">
      <alignment horizontal="center" vertical="top" wrapText="1"/>
    </xf>
    <xf numFmtId="0" fontId="0" fillId="0" borderId="12" xfId="0" applyBorder="1"/>
    <xf numFmtId="0" fontId="0" fillId="0" borderId="51" xfId="0" applyBorder="1"/>
    <xf numFmtId="2" fontId="33" fillId="9" borderId="129" xfId="1" applyNumberFormat="1" applyFont="1" applyFill="1" applyBorder="1" applyAlignment="1">
      <alignment horizontal="left" vertical="top" wrapText="1" indent="2"/>
    </xf>
    <xf numFmtId="2" fontId="33" fillId="8" borderId="127" xfId="1" applyNumberFormat="1" applyFont="1" applyFill="1" applyBorder="1" applyAlignment="1">
      <alignment horizontal="left" vertical="top" wrapText="1" indent="2"/>
    </xf>
    <xf numFmtId="2" fontId="33" fillId="9" borderId="127" xfId="1" applyNumberFormat="1" applyFont="1" applyFill="1" applyBorder="1" applyAlignment="1">
      <alignment horizontal="left" vertical="center" wrapText="1" indent="2"/>
    </xf>
    <xf numFmtId="0" fontId="34" fillId="9" borderId="130" xfId="1" applyFont="1" applyFill="1" applyBorder="1" applyAlignment="1">
      <alignment horizontal="left" vertical="top" wrapText="1"/>
    </xf>
    <xf numFmtId="0" fontId="11" fillId="9" borderId="131" xfId="1" applyFont="1" applyFill="1" applyBorder="1" applyAlignment="1">
      <alignment horizontal="left" vertical="top" wrapText="1" indent="1"/>
    </xf>
    <xf numFmtId="0" fontId="36" fillId="9" borderId="132" xfId="1" applyFont="1" applyFill="1" applyBorder="1" applyAlignment="1">
      <alignment horizontal="left" vertical="top" wrapText="1"/>
    </xf>
    <xf numFmtId="0" fontId="28" fillId="9" borderId="132" xfId="1" applyFont="1" applyFill="1" applyBorder="1" applyAlignment="1">
      <alignment horizontal="left" vertical="top" wrapText="1"/>
    </xf>
    <xf numFmtId="2" fontId="33" fillId="9" borderId="133" xfId="1" applyNumberFormat="1" applyFont="1" applyFill="1" applyBorder="1" applyAlignment="1">
      <alignment horizontal="left" vertical="top" wrapText="1" indent="2"/>
    </xf>
    <xf numFmtId="0" fontId="28" fillId="0" borderId="102" xfId="1" applyFont="1" applyBorder="1" applyAlignment="1">
      <alignment horizontal="left" vertical="top" wrapText="1"/>
    </xf>
    <xf numFmtId="0" fontId="26" fillId="0" borderId="102" xfId="1" applyBorder="1" applyAlignment="1">
      <alignment horizontal="left" vertical="top" wrapText="1"/>
    </xf>
    <xf numFmtId="0" fontId="28" fillId="0" borderId="102" xfId="1" applyFont="1" applyBorder="1" applyAlignment="1">
      <alignment horizontal="right" vertical="top" wrapText="1"/>
    </xf>
    <xf numFmtId="169" fontId="29" fillId="0" borderId="102" xfId="1" applyNumberFormat="1" applyFont="1" applyBorder="1" applyAlignment="1">
      <alignment horizontal="right" vertical="top" wrapText="1"/>
    </xf>
    <xf numFmtId="0" fontId="28" fillId="0" borderId="102" xfId="1" applyFont="1" applyBorder="1" applyAlignment="1">
      <alignment horizontal="left" vertical="center" wrapText="1"/>
    </xf>
    <xf numFmtId="0" fontId="28" fillId="0" borderId="106" xfId="1" applyFont="1" applyBorder="1" applyAlignment="1">
      <alignment horizontal="left" wrapText="1"/>
    </xf>
    <xf numFmtId="0" fontId="28" fillId="0" borderId="112" xfId="1" applyFont="1" applyBorder="1" applyAlignment="1">
      <alignment horizontal="left" wrapText="1"/>
    </xf>
    <xf numFmtId="0" fontId="28" fillId="0" borderId="107" xfId="1" applyFont="1" applyBorder="1" applyAlignment="1">
      <alignment horizontal="left" wrapText="1"/>
    </xf>
    <xf numFmtId="169" fontId="29" fillId="0" borderId="102" xfId="1" applyNumberFormat="1" applyFont="1" applyBorder="1" applyAlignment="1">
      <alignment horizontal="center" vertical="top" wrapText="1"/>
    </xf>
    <xf numFmtId="0" fontId="28" fillId="0" borderId="0" xfId="1" applyFont="1" applyAlignment="1">
      <alignment horizontal="left" vertical="top"/>
    </xf>
    <xf numFmtId="0" fontId="26" fillId="0" borderId="0" xfId="1" applyAlignment="1">
      <alignment horizontal="left" vertical="top"/>
    </xf>
    <xf numFmtId="0" fontId="28" fillId="0" borderId="102" xfId="1" applyFont="1" applyBorder="1" applyAlignment="1">
      <alignment horizontal="center" vertical="top" wrapText="1"/>
    </xf>
    <xf numFmtId="0" fontId="28" fillId="0" borderId="106" xfId="1" applyFont="1" applyBorder="1" applyAlignment="1">
      <alignment horizontal="left" vertical="top" wrapText="1"/>
    </xf>
    <xf numFmtId="0" fontId="28" fillId="0" borderId="112" xfId="1" applyFont="1" applyBorder="1" applyAlignment="1">
      <alignment horizontal="left" vertical="top" wrapText="1"/>
    </xf>
    <xf numFmtId="0" fontId="28" fillId="0" borderId="107" xfId="1" applyFont="1" applyBorder="1" applyAlignment="1">
      <alignment horizontal="left" vertical="top" wrapText="1"/>
    </xf>
    <xf numFmtId="0" fontId="28" fillId="0" borderId="102" xfId="1" applyFont="1" applyBorder="1" applyAlignment="1">
      <alignment horizontal="left" vertical="top" wrapText="1" indent="1"/>
    </xf>
    <xf numFmtId="167" fontId="29" fillId="0" borderId="102" xfId="1" applyNumberFormat="1" applyFont="1" applyBorder="1" applyAlignment="1">
      <alignment horizontal="center" vertical="center" wrapText="1"/>
    </xf>
    <xf numFmtId="168" fontId="29" fillId="0" borderId="102" xfId="1" applyNumberFormat="1" applyFont="1" applyBorder="1" applyAlignment="1">
      <alignment horizontal="center" vertical="center" wrapText="1"/>
    </xf>
    <xf numFmtId="0" fontId="31" fillId="0" borderId="0" xfId="1" applyFont="1" applyAlignment="1">
      <alignment horizontal="left" vertical="top"/>
    </xf>
    <xf numFmtId="0" fontId="28" fillId="0" borderId="102" xfId="1" applyFont="1" applyBorder="1" applyAlignment="1">
      <alignment horizontal="center" vertical="center" wrapText="1"/>
    </xf>
    <xf numFmtId="0" fontId="26" fillId="0" borderId="134" xfId="1" applyBorder="1" applyAlignment="1">
      <alignment horizontal="center" vertical="center" wrapText="1"/>
    </xf>
    <xf numFmtId="0" fontId="26" fillId="0" borderId="135" xfId="1" applyBorder="1" applyAlignment="1">
      <alignment horizontal="center" vertical="center" wrapText="1"/>
    </xf>
    <xf numFmtId="168" fontId="26" fillId="0" borderId="134" xfId="1" applyNumberFormat="1" applyBorder="1" applyAlignment="1">
      <alignment horizontal="center" vertical="center" wrapText="1"/>
    </xf>
    <xf numFmtId="168" fontId="28" fillId="0" borderId="102" xfId="1" applyNumberFormat="1" applyFont="1" applyBorder="1" applyAlignment="1">
      <alignment horizontal="center" vertical="center" wrapText="1"/>
    </xf>
    <xf numFmtId="165" fontId="29" fillId="0" borderId="103" xfId="1" applyNumberFormat="1" applyFont="1" applyBorder="1" applyAlignment="1">
      <alignment horizontal="center" vertical="center" wrapText="1"/>
    </xf>
    <xf numFmtId="2" fontId="29" fillId="0" borderId="102" xfId="1" applyNumberFormat="1" applyFont="1" applyBorder="1" applyAlignment="1">
      <alignment horizontal="center" vertical="center" wrapText="1"/>
    </xf>
    <xf numFmtId="167" fontId="29" fillId="0" borderId="103" xfId="1" applyNumberFormat="1" applyFont="1" applyBorder="1" applyAlignment="1">
      <alignment horizontal="center" vertical="center" wrapText="1"/>
    </xf>
    <xf numFmtId="167" fontId="28" fillId="0" borderId="102" xfId="1" applyNumberFormat="1" applyFont="1" applyBorder="1" applyAlignment="1">
      <alignment horizontal="center" vertical="center" wrapText="1"/>
    </xf>
    <xf numFmtId="0" fontId="27" fillId="3" borderId="102" xfId="1" applyFont="1" applyFill="1" applyBorder="1" applyAlignment="1">
      <alignment horizontal="center" vertical="center" wrapText="1"/>
    </xf>
    <xf numFmtId="0" fontId="27" fillId="3" borderId="102" xfId="1" applyFont="1" applyFill="1" applyBorder="1" applyAlignment="1">
      <alignment horizontal="center" vertical="center" textRotation="90" wrapText="1"/>
    </xf>
    <xf numFmtId="0" fontId="27" fillId="3" borderId="102" xfId="1" applyFont="1" applyFill="1" applyBorder="1" applyAlignment="1">
      <alignment horizontal="left" vertical="top" wrapText="1"/>
    </xf>
    <xf numFmtId="0" fontId="27" fillId="3" borderId="102" xfId="1" applyFont="1" applyFill="1" applyBorder="1" applyAlignment="1">
      <alignment horizontal="center" vertical="top" wrapText="1"/>
    </xf>
    <xf numFmtId="0" fontId="27" fillId="3" borderId="102" xfId="1" applyFont="1" applyFill="1" applyBorder="1" applyAlignment="1">
      <alignment horizontal="right" vertical="center" wrapText="1" indent="1"/>
    </xf>
    <xf numFmtId="2" fontId="0" fillId="0" borderId="0" xfId="0" applyNumberFormat="1"/>
    <xf numFmtId="0" fontId="11" fillId="9" borderId="107" xfId="1" applyFont="1" applyFill="1" applyBorder="1" applyAlignment="1">
      <alignment horizontal="center" vertical="top" wrapText="1"/>
    </xf>
    <xf numFmtId="0" fontId="11" fillId="0" borderId="102" xfId="1" applyFont="1" applyBorder="1" applyAlignment="1">
      <alignment horizontal="left" vertical="top" wrapText="1"/>
    </xf>
    <xf numFmtId="0" fontId="11" fillId="0" borderId="102" xfId="1" applyFont="1" applyBorder="1" applyAlignment="1">
      <alignment horizontal="left" vertical="center" wrapText="1"/>
    </xf>
    <xf numFmtId="0" fontId="8" fillId="0" borderId="142" xfId="0" applyFont="1" applyBorder="1" applyAlignment="1" applyProtection="1">
      <alignment horizontal="center" vertical="center" textRotation="90" wrapText="1"/>
      <protection hidden="1"/>
    </xf>
    <xf numFmtId="0" fontId="7" fillId="4" borderId="138" xfId="0" applyFont="1" applyFill="1" applyBorder="1" applyAlignment="1" applyProtection="1">
      <alignment horizontal="center" vertical="center" textRotation="90" wrapText="1"/>
      <protection hidden="1"/>
    </xf>
    <xf numFmtId="0" fontId="8" fillId="6" borderId="145" xfId="0" applyFont="1" applyFill="1" applyBorder="1" applyAlignment="1" applyProtection="1">
      <alignment horizontal="center" vertical="center"/>
      <protection locked="0" hidden="1"/>
    </xf>
    <xf numFmtId="165" fontId="8" fillId="0" borderId="28" xfId="0" applyNumberFormat="1" applyFont="1" applyBorder="1" applyAlignment="1" applyProtection="1">
      <alignment horizontal="center" vertical="center"/>
      <protection hidden="1"/>
    </xf>
    <xf numFmtId="165" fontId="8" fillId="0" borderId="146" xfId="0" applyNumberFormat="1" applyFont="1" applyBorder="1" applyAlignment="1" applyProtection="1">
      <alignment horizontal="center" vertical="center"/>
      <protection hidden="1"/>
    </xf>
    <xf numFmtId="165" fontId="8" fillId="0" borderId="51" xfId="0" applyNumberFormat="1" applyFont="1" applyBorder="1" applyAlignment="1" applyProtection="1">
      <alignment horizontal="center" vertical="center"/>
      <protection hidden="1"/>
    </xf>
    <xf numFmtId="165" fontId="8" fillId="0" borderId="101" xfId="0" applyNumberFormat="1" applyFont="1" applyBorder="1" applyAlignment="1" applyProtection="1">
      <alignment horizontal="center" vertical="center"/>
      <protection hidden="1"/>
    </xf>
    <xf numFmtId="0" fontId="8" fillId="6" borderId="147" xfId="0" applyFont="1" applyFill="1" applyBorder="1" applyAlignment="1" applyProtection="1">
      <alignment horizontal="center" vertical="center" wrapText="1" shrinkToFit="1"/>
      <protection locked="0" hidden="1"/>
    </xf>
    <xf numFmtId="0" fontId="8" fillId="6" borderId="148" xfId="0" applyFont="1" applyFill="1" applyBorder="1" applyAlignment="1" applyProtection="1">
      <alignment horizontal="center" vertical="center" wrapText="1" shrinkToFit="1"/>
      <protection locked="0" hidden="1"/>
    </xf>
    <xf numFmtId="0" fontId="8" fillId="6" borderId="149" xfId="0" applyFont="1" applyFill="1" applyBorder="1" applyAlignment="1" applyProtection="1">
      <alignment horizontal="center" vertical="center" wrapText="1" shrinkToFit="1"/>
      <protection locked="0" hidden="1"/>
    </xf>
    <xf numFmtId="0" fontId="8" fillId="6" borderId="150" xfId="0" applyFont="1" applyFill="1" applyBorder="1" applyAlignment="1" applyProtection="1">
      <alignment horizontal="center" vertical="center" wrapText="1" shrinkToFit="1"/>
      <protection locked="0" hidden="1"/>
    </xf>
    <xf numFmtId="165" fontId="8" fillId="0" borderId="40" xfId="0" applyNumberFormat="1" applyFont="1" applyBorder="1" applyAlignment="1" applyProtection="1">
      <alignment horizontal="center" vertical="center"/>
      <protection hidden="1"/>
    </xf>
    <xf numFmtId="0" fontId="11" fillId="0" borderId="159" xfId="1" applyFont="1" applyBorder="1" applyAlignment="1">
      <alignment horizontal="left" vertical="center" wrapText="1"/>
    </xf>
    <xf numFmtId="0" fontId="27" fillId="3" borderId="131" xfId="1" applyFont="1" applyFill="1" applyBorder="1" applyAlignment="1">
      <alignment horizontal="center" vertical="center" wrapText="1"/>
    </xf>
    <xf numFmtId="0" fontId="11" fillId="0" borderId="131" xfId="1" applyFont="1" applyBorder="1" applyAlignment="1">
      <alignment horizontal="left" vertical="center" wrapText="1"/>
    </xf>
    <xf numFmtId="0" fontId="8" fillId="6" borderId="164" xfId="0" applyFont="1" applyFill="1" applyBorder="1" applyAlignment="1" applyProtection="1">
      <alignment horizontal="center" vertical="center"/>
      <protection locked="0" hidden="1"/>
    </xf>
    <xf numFmtId="165" fontId="8" fillId="0" borderId="165" xfId="0" applyNumberFormat="1" applyFont="1" applyBorder="1" applyAlignment="1" applyProtection="1">
      <alignment horizontal="center" vertical="center"/>
      <protection hidden="1"/>
    </xf>
    <xf numFmtId="165" fontId="8" fillId="0" borderId="166" xfId="0" applyNumberFormat="1" applyFont="1" applyBorder="1" applyAlignment="1" applyProtection="1">
      <alignment horizontal="center" vertical="center"/>
      <protection hidden="1"/>
    </xf>
    <xf numFmtId="0" fontId="8" fillId="6" borderId="170" xfId="0" applyFont="1" applyFill="1" applyBorder="1" applyAlignment="1" applyProtection="1">
      <alignment horizontal="center" vertical="center"/>
      <protection locked="0" hidden="1"/>
    </xf>
    <xf numFmtId="165" fontId="8" fillId="0" borderId="171" xfId="0" applyNumberFormat="1" applyFont="1" applyBorder="1" applyAlignment="1" applyProtection="1">
      <alignment horizontal="center" vertical="center"/>
      <protection hidden="1"/>
    </xf>
    <xf numFmtId="165" fontId="8" fillId="0" borderId="172" xfId="0" applyNumberFormat="1" applyFont="1" applyBorder="1" applyAlignment="1" applyProtection="1">
      <alignment horizontal="center" vertical="center"/>
      <protection hidden="1"/>
    </xf>
    <xf numFmtId="0" fontId="8" fillId="6" borderId="176" xfId="0" applyFont="1" applyFill="1" applyBorder="1" applyAlignment="1" applyProtection="1">
      <alignment horizontal="center" vertical="center"/>
      <protection locked="0" hidden="1"/>
    </xf>
    <xf numFmtId="165" fontId="8" fillId="0" borderId="177" xfId="0" applyNumberFormat="1" applyFont="1" applyBorder="1" applyAlignment="1" applyProtection="1">
      <alignment horizontal="center" vertical="center"/>
      <protection hidden="1"/>
    </xf>
    <xf numFmtId="165" fontId="8" fillId="0" borderId="178" xfId="0" applyNumberFormat="1" applyFont="1" applyBorder="1" applyAlignment="1" applyProtection="1">
      <alignment horizontal="center" vertical="center"/>
      <protection hidden="1"/>
    </xf>
    <xf numFmtId="0" fontId="8" fillId="6" borderId="182" xfId="0" applyFont="1" applyFill="1" applyBorder="1" applyAlignment="1" applyProtection="1">
      <alignment horizontal="center" vertical="center"/>
      <protection locked="0" hidden="1"/>
    </xf>
    <xf numFmtId="165" fontId="8" fillId="0" borderId="183" xfId="0" applyNumberFormat="1" applyFont="1" applyBorder="1" applyAlignment="1" applyProtection="1">
      <alignment horizontal="center" vertical="center"/>
      <protection hidden="1"/>
    </xf>
    <xf numFmtId="165" fontId="8" fillId="0" borderId="184" xfId="0" applyNumberFormat="1" applyFont="1" applyBorder="1" applyAlignment="1" applyProtection="1">
      <alignment horizontal="center" vertical="center"/>
      <protection hidden="1"/>
    </xf>
    <xf numFmtId="0" fontId="8" fillId="6" borderId="35" xfId="0" applyFont="1" applyFill="1" applyBorder="1" applyAlignment="1" applyProtection="1">
      <alignment horizontal="center" vertical="center" wrapText="1" shrinkToFit="1"/>
      <protection locked="0" hidden="1"/>
    </xf>
    <xf numFmtId="0" fontId="8" fillId="6" borderId="190" xfId="0" applyFont="1" applyFill="1" applyBorder="1" applyAlignment="1" applyProtection="1">
      <alignment horizontal="center" vertical="center"/>
      <protection locked="0" hidden="1"/>
    </xf>
    <xf numFmtId="165" fontId="8" fillId="0" borderId="116" xfId="0" applyNumberFormat="1" applyFont="1" applyBorder="1" applyAlignment="1" applyProtection="1">
      <alignment horizontal="center" vertical="center"/>
      <protection hidden="1"/>
    </xf>
    <xf numFmtId="165" fontId="8" fillId="0" borderId="191" xfId="0" applyNumberFormat="1" applyFont="1" applyBorder="1" applyAlignment="1" applyProtection="1">
      <alignment horizontal="center" vertical="center"/>
      <protection hidden="1"/>
    </xf>
    <xf numFmtId="0" fontId="8" fillId="6" borderId="192" xfId="0" applyFont="1" applyFill="1" applyBorder="1" applyAlignment="1" applyProtection="1">
      <alignment horizontal="center" vertical="center"/>
      <protection locked="0" hidden="1"/>
    </xf>
    <xf numFmtId="0" fontId="8" fillId="6" borderId="195" xfId="0" applyFont="1" applyFill="1" applyBorder="1" applyAlignment="1" applyProtection="1">
      <alignment horizontal="center" vertical="center"/>
      <protection locked="0" hidden="1"/>
    </xf>
    <xf numFmtId="165" fontId="8" fillId="0" borderId="196" xfId="0" applyNumberFormat="1" applyFont="1" applyBorder="1" applyAlignment="1" applyProtection="1">
      <alignment horizontal="center" vertical="center"/>
      <protection hidden="1"/>
    </xf>
    <xf numFmtId="165" fontId="8" fillId="0" borderId="197" xfId="0" applyNumberFormat="1" applyFont="1" applyBorder="1" applyAlignment="1" applyProtection="1">
      <alignment horizontal="center" vertical="center"/>
      <protection hidden="1"/>
    </xf>
    <xf numFmtId="167" fontId="8" fillId="0" borderId="198" xfId="0" applyNumberFormat="1" applyFont="1" applyBorder="1" applyAlignment="1" applyProtection="1">
      <alignment horizontal="center" vertical="center"/>
      <protection hidden="1"/>
    </xf>
    <xf numFmtId="167" fontId="8" fillId="0" borderId="204" xfId="0" applyNumberFormat="1" applyFont="1" applyBorder="1" applyAlignment="1" applyProtection="1">
      <alignment horizontal="center" vertical="center"/>
      <protection hidden="1"/>
    </xf>
    <xf numFmtId="167" fontId="8" fillId="0" borderId="142" xfId="0" applyNumberFormat="1" applyFont="1" applyBorder="1" applyAlignment="1" applyProtection="1">
      <alignment horizontal="center" vertical="center"/>
      <protection hidden="1"/>
    </xf>
    <xf numFmtId="168" fontId="8" fillId="0" borderId="201" xfId="0" applyNumberFormat="1" applyFont="1" applyBorder="1" applyAlignment="1" applyProtection="1">
      <alignment horizontal="center" vertical="center"/>
      <protection hidden="1"/>
    </xf>
    <xf numFmtId="0" fontId="8" fillId="6" borderId="205" xfId="0" applyFont="1" applyFill="1" applyBorder="1" applyAlignment="1" applyProtection="1">
      <alignment horizontal="center" vertical="center"/>
      <protection locked="0" hidden="1"/>
    </xf>
    <xf numFmtId="165" fontId="8" fillId="0" borderId="206" xfId="0" applyNumberFormat="1" applyFont="1" applyBorder="1" applyAlignment="1" applyProtection="1">
      <alignment horizontal="center" vertical="center"/>
      <protection hidden="1"/>
    </xf>
    <xf numFmtId="165" fontId="8" fillId="0" borderId="207" xfId="0" applyNumberFormat="1" applyFont="1" applyBorder="1" applyAlignment="1" applyProtection="1">
      <alignment horizontal="center" vertical="center"/>
      <protection hidden="1"/>
    </xf>
    <xf numFmtId="0" fontId="8" fillId="6" borderId="208" xfId="0" applyFont="1" applyFill="1" applyBorder="1" applyAlignment="1" applyProtection="1">
      <alignment horizontal="center" vertical="center"/>
      <protection locked="0" hidden="1"/>
    </xf>
    <xf numFmtId="0" fontId="6" fillId="0" borderId="0" xfId="0" applyFont="1" applyAlignment="1">
      <alignment horizontal="center" vertical="center"/>
    </xf>
    <xf numFmtId="0" fontId="7" fillId="3" borderId="1" xfId="0" applyFont="1" applyFill="1" applyBorder="1" applyAlignment="1" applyProtection="1">
      <alignment horizontal="center" vertical="center"/>
      <protection hidden="1"/>
    </xf>
    <xf numFmtId="166" fontId="36" fillId="0" borderId="102" xfId="1" applyNumberFormat="1" applyFont="1" applyBorder="1" applyAlignment="1">
      <alignment horizontal="left" vertical="top" wrapText="1"/>
    </xf>
    <xf numFmtId="166" fontId="33" fillId="0" borderId="102" xfId="1" applyNumberFormat="1" applyFont="1" applyBorder="1" applyAlignment="1">
      <alignment horizontal="right" vertical="top" wrapText="1"/>
    </xf>
    <xf numFmtId="2" fontId="11" fillId="0" borderId="102" xfId="1" applyNumberFormat="1" applyFont="1" applyBorder="1" applyAlignment="1">
      <alignment horizontal="right" vertical="top" wrapText="1"/>
    </xf>
    <xf numFmtId="167" fontId="8" fillId="0" borderId="89" xfId="0" applyNumberFormat="1" applyFont="1" applyBorder="1" applyAlignment="1" applyProtection="1">
      <alignment horizontal="center" vertical="center"/>
      <protection hidden="1"/>
    </xf>
    <xf numFmtId="167" fontId="8" fillId="0" borderId="27" xfId="0" applyNumberFormat="1" applyFont="1" applyBorder="1" applyAlignment="1" applyProtection="1">
      <alignment horizontal="center" vertical="center"/>
      <protection hidden="1"/>
    </xf>
    <xf numFmtId="167" fontId="8" fillId="0" borderId="61" xfId="0" applyNumberFormat="1" applyFont="1" applyBorder="1" applyAlignment="1" applyProtection="1">
      <alignment horizontal="center" vertical="center"/>
      <protection hidden="1"/>
    </xf>
    <xf numFmtId="167" fontId="8" fillId="0" borderId="83" xfId="0" applyNumberFormat="1" applyFont="1" applyBorder="1" applyAlignment="1" applyProtection="1">
      <alignment horizontal="center" vertical="center"/>
      <protection hidden="1"/>
    </xf>
    <xf numFmtId="167" fontId="8" fillId="3" borderId="72" xfId="0" applyNumberFormat="1" applyFont="1" applyFill="1" applyBorder="1" applyAlignment="1" applyProtection="1">
      <alignment horizontal="center" vertical="center"/>
      <protection hidden="1"/>
    </xf>
    <xf numFmtId="167" fontId="8" fillId="3" borderId="57" xfId="0" applyNumberFormat="1" applyFont="1" applyFill="1" applyBorder="1" applyAlignment="1" applyProtection="1">
      <alignment horizontal="center" vertical="center"/>
      <protection hidden="1"/>
    </xf>
    <xf numFmtId="0" fontId="7" fillId="3" borderId="2" xfId="0" applyFont="1" applyFill="1" applyBorder="1" applyAlignment="1" applyProtection="1">
      <alignment horizontal="center" vertical="center"/>
      <protection hidden="1"/>
    </xf>
    <xf numFmtId="167" fontId="8" fillId="0" borderId="101" xfId="0" applyNumberFormat="1" applyFont="1" applyBorder="1" applyAlignment="1" applyProtection="1">
      <alignment horizontal="center" vertical="center"/>
      <protection hidden="1"/>
    </xf>
    <xf numFmtId="0" fontId="8" fillId="6" borderId="223" xfId="0" applyFont="1" applyFill="1" applyBorder="1" applyAlignment="1" applyProtection="1">
      <alignment horizontal="center" vertical="center" wrapText="1" shrinkToFit="1"/>
      <protection locked="0" hidden="1"/>
    </xf>
    <xf numFmtId="0" fontId="8" fillId="6" borderId="224" xfId="0" applyFont="1" applyFill="1" applyBorder="1" applyAlignment="1" applyProtection="1">
      <alignment horizontal="center" vertical="center"/>
      <protection locked="0" hidden="1"/>
    </xf>
    <xf numFmtId="165" fontId="8" fillId="0" borderId="225" xfId="0" applyNumberFormat="1" applyFont="1" applyBorder="1" applyAlignment="1" applyProtection="1">
      <alignment horizontal="center" vertical="center"/>
      <protection hidden="1"/>
    </xf>
    <xf numFmtId="165" fontId="8" fillId="0" borderId="226" xfId="0" applyNumberFormat="1" applyFont="1" applyBorder="1" applyAlignment="1" applyProtection="1">
      <alignment horizontal="center" vertical="center"/>
      <protection hidden="1"/>
    </xf>
    <xf numFmtId="0" fontId="8" fillId="6" borderId="222" xfId="0" applyFont="1" applyFill="1" applyBorder="1" applyAlignment="1" applyProtection="1">
      <alignment horizontal="center" vertical="center"/>
      <protection locked="0" hidden="1"/>
    </xf>
    <xf numFmtId="0" fontId="8" fillId="6" borderId="229" xfId="0" applyFont="1" applyFill="1" applyBorder="1" applyAlignment="1" applyProtection="1">
      <alignment horizontal="center" vertical="center"/>
      <protection locked="0" hidden="1"/>
    </xf>
    <xf numFmtId="165" fontId="8" fillId="0" borderId="234" xfId="0" applyNumberFormat="1" applyFont="1" applyBorder="1" applyAlignment="1" applyProtection="1">
      <alignment horizontal="center" vertical="center"/>
      <protection hidden="1"/>
    </xf>
    <xf numFmtId="165" fontId="8" fillId="0" borderId="235" xfId="0" applyNumberFormat="1" applyFont="1" applyBorder="1" applyAlignment="1" applyProtection="1">
      <alignment horizontal="center" vertical="center"/>
      <protection hidden="1"/>
    </xf>
    <xf numFmtId="0" fontId="8" fillId="6" borderId="66" xfId="0" applyFont="1" applyFill="1" applyBorder="1" applyAlignment="1" applyProtection="1">
      <alignment horizontal="center" vertical="center"/>
      <protection locked="0" hidden="1"/>
    </xf>
    <xf numFmtId="165" fontId="8" fillId="0" borderId="241" xfId="0" applyNumberFormat="1" applyFont="1" applyBorder="1" applyAlignment="1" applyProtection="1">
      <alignment horizontal="center" vertical="center"/>
      <protection hidden="1"/>
    </xf>
    <xf numFmtId="165" fontId="8" fillId="0" borderId="242" xfId="0" applyNumberFormat="1" applyFont="1" applyBorder="1" applyAlignment="1" applyProtection="1">
      <alignment horizontal="center" vertical="center"/>
      <protection hidden="1"/>
    </xf>
    <xf numFmtId="0" fontId="8" fillId="6" borderId="221" xfId="0" applyFont="1" applyFill="1" applyBorder="1" applyAlignment="1" applyProtection="1">
      <alignment horizontal="center" vertical="center"/>
      <protection locked="0" hidden="1"/>
    </xf>
    <xf numFmtId="164" fontId="0" fillId="0" borderId="0" xfId="2" applyFont="1"/>
    <xf numFmtId="0" fontId="32" fillId="6" borderId="4" xfId="1" applyFont="1" applyFill="1" applyBorder="1" applyAlignment="1" applyProtection="1">
      <alignment horizontal="right" vertical="center" wrapText="1"/>
      <protection locked="0"/>
    </xf>
    <xf numFmtId="0" fontId="10" fillId="0" borderId="0" xfId="4" applyAlignment="1">
      <alignment horizontal="left" vertical="top" wrapText="1"/>
    </xf>
    <xf numFmtId="0" fontId="40" fillId="6" borderId="15" xfId="1" applyFont="1" applyFill="1" applyBorder="1" applyAlignment="1" applyProtection="1">
      <alignment horizontal="center" vertical="center" wrapText="1"/>
      <protection locked="0"/>
    </xf>
    <xf numFmtId="0" fontId="33" fillId="0" borderId="4" xfId="1" applyFont="1" applyBorder="1" applyAlignment="1">
      <alignment horizontal="center" vertical="center" wrapText="1"/>
    </xf>
    <xf numFmtId="0" fontId="7" fillId="0" borderId="52" xfId="0" applyFont="1" applyBorder="1" applyAlignment="1" applyProtection="1">
      <alignment horizontal="center" vertical="center"/>
      <protection hidden="1"/>
    </xf>
    <xf numFmtId="0" fontId="32" fillId="7" borderId="0" xfId="1" applyFont="1" applyFill="1" applyAlignment="1">
      <alignment horizontal="center" vertical="center" wrapText="1"/>
    </xf>
    <xf numFmtId="0" fontId="0" fillId="0" borderId="0" xfId="0" applyAlignment="1">
      <alignment horizontal="center"/>
    </xf>
    <xf numFmtId="0" fontId="10" fillId="0" borderId="0" xfId="0" applyFont="1" applyAlignment="1">
      <alignment horizontal="center"/>
    </xf>
    <xf numFmtId="0" fontId="11" fillId="0" borderId="103" xfId="1" applyFont="1" applyBorder="1" applyAlignment="1">
      <alignment horizontal="left" vertical="center" wrapText="1"/>
    </xf>
    <xf numFmtId="0" fontId="8" fillId="0" borderId="248" xfId="0" applyFont="1" applyBorder="1" applyAlignment="1" applyProtection="1">
      <alignment horizontal="center" vertical="center"/>
      <protection hidden="1"/>
    </xf>
    <xf numFmtId="0" fontId="0" fillId="0" borderId="249" xfId="0" applyBorder="1" applyAlignment="1" applyProtection="1">
      <alignment horizontal="center" vertical="center"/>
      <protection hidden="1"/>
    </xf>
    <xf numFmtId="0" fontId="0" fillId="0" borderId="250" xfId="0" applyBorder="1" applyAlignment="1" applyProtection="1">
      <alignment horizontal="center" vertical="center"/>
      <protection hidden="1"/>
    </xf>
    <xf numFmtId="0" fontId="8" fillId="6" borderId="251" xfId="0" applyFont="1" applyFill="1" applyBorder="1" applyAlignment="1" applyProtection="1">
      <alignment horizontal="center" vertical="center" wrapText="1" shrinkToFit="1"/>
      <protection locked="0" hidden="1"/>
    </xf>
    <xf numFmtId="0" fontId="8" fillId="6" borderId="252" xfId="0" applyFont="1" applyFill="1" applyBorder="1" applyAlignment="1" applyProtection="1">
      <alignment horizontal="center" vertical="center" wrapText="1" shrinkToFit="1"/>
      <protection locked="0" hidden="1"/>
    </xf>
    <xf numFmtId="0" fontId="10" fillId="0" borderId="4" xfId="0" applyFont="1" applyBorder="1" applyAlignment="1">
      <alignment horizontal="center"/>
    </xf>
    <xf numFmtId="0" fontId="10" fillId="6" borderId="4" xfId="0" applyFont="1" applyFill="1" applyBorder="1" applyAlignment="1">
      <alignment horizontal="center"/>
    </xf>
    <xf numFmtId="9" fontId="3" fillId="10" borderId="18" xfId="3" applyFont="1" applyFill="1" applyBorder="1" applyAlignment="1" applyProtection="1">
      <alignment horizontal="center" vertical="center"/>
      <protection hidden="1"/>
    </xf>
    <xf numFmtId="166" fontId="15" fillId="6" borderId="57" xfId="0" applyNumberFormat="1" applyFont="1" applyFill="1" applyBorder="1" applyAlignment="1" applyProtection="1">
      <alignment horizontal="center" vertical="center"/>
      <protection locked="0" hidden="1"/>
    </xf>
    <xf numFmtId="166" fontId="33" fillId="0" borderId="102" xfId="2" applyNumberFormat="1" applyFont="1" applyFill="1" applyBorder="1" applyAlignment="1">
      <alignment horizontal="right" vertical="center" wrapText="1"/>
    </xf>
    <xf numFmtId="166" fontId="36" fillId="0" borderId="102" xfId="2" applyNumberFormat="1" applyFont="1" applyFill="1" applyBorder="1" applyAlignment="1">
      <alignment horizontal="left" vertical="center" wrapText="1"/>
    </xf>
    <xf numFmtId="169" fontId="33" fillId="0" borderId="102" xfId="1" applyNumberFormat="1" applyFont="1" applyBorder="1" applyAlignment="1">
      <alignment horizontal="right" vertical="center" wrapText="1"/>
    </xf>
    <xf numFmtId="0" fontId="36" fillId="0" borderId="102" xfId="1" applyFont="1" applyBorder="1" applyAlignment="1">
      <alignment horizontal="left" vertical="center" wrapText="1"/>
    </xf>
    <xf numFmtId="166" fontId="33" fillId="0" borderId="102" xfId="1" applyNumberFormat="1" applyFont="1" applyBorder="1" applyAlignment="1">
      <alignment horizontal="right" vertical="center" wrapText="1"/>
    </xf>
    <xf numFmtId="166" fontId="36" fillId="0" borderId="102" xfId="1" applyNumberFormat="1" applyFont="1" applyBorder="1" applyAlignment="1">
      <alignment horizontal="right" vertical="center" wrapText="1"/>
    </xf>
    <xf numFmtId="165" fontId="29" fillId="0" borderId="113" xfId="1" applyNumberFormat="1" applyFont="1" applyBorder="1" applyAlignment="1">
      <alignment horizontal="center" vertical="center" wrapText="1"/>
    </xf>
    <xf numFmtId="0" fontId="28" fillId="0" borderId="0" xfId="0" applyFont="1"/>
    <xf numFmtId="0" fontId="11" fillId="0" borderId="105" xfId="1" applyFont="1" applyBorder="1" applyAlignment="1">
      <alignment horizontal="left" vertical="center" wrapText="1"/>
    </xf>
    <xf numFmtId="0" fontId="11" fillId="0" borderId="109" xfId="1" applyFont="1" applyBorder="1" applyAlignment="1">
      <alignment horizontal="left" vertical="center" wrapText="1"/>
    </xf>
    <xf numFmtId="0" fontId="36" fillId="0" borderId="106" xfId="1" applyFont="1" applyBorder="1" applyAlignment="1">
      <alignment horizontal="left" vertical="center" wrapText="1"/>
    </xf>
    <xf numFmtId="165" fontId="0" fillId="0" borderId="0" xfId="0" applyNumberFormat="1"/>
    <xf numFmtId="165" fontId="8" fillId="3" borderId="57" xfId="0" applyNumberFormat="1" applyFont="1" applyFill="1" applyBorder="1" applyAlignment="1" applyProtection="1">
      <alignment horizontal="center" vertical="center"/>
      <protection hidden="1"/>
    </xf>
    <xf numFmtId="10" fontId="15" fillId="6" borderId="57" xfId="3" applyNumberFormat="1" applyFont="1" applyFill="1" applyBorder="1" applyAlignment="1" applyProtection="1">
      <alignment horizontal="center" vertical="center"/>
      <protection locked="0" hidden="1"/>
    </xf>
    <xf numFmtId="0" fontId="8" fillId="6" borderId="213" xfId="0" applyFont="1" applyFill="1" applyBorder="1" applyAlignment="1" applyProtection="1">
      <alignment horizontal="center" vertical="center" wrapText="1" shrinkToFit="1"/>
      <protection locked="0" hidden="1"/>
    </xf>
    <xf numFmtId="0" fontId="0" fillId="0" borderId="214" xfId="0" applyBorder="1" applyAlignment="1">
      <alignment horizontal="center" vertical="center" wrapText="1" shrinkToFit="1"/>
    </xf>
    <xf numFmtId="0" fontId="0" fillId="0" borderId="215" xfId="0" applyBorder="1" applyAlignment="1">
      <alignment horizontal="center" vertical="center" wrapText="1" shrinkToFit="1"/>
    </xf>
    <xf numFmtId="4" fontId="3" fillId="5" borderId="17" xfId="0" applyNumberFormat="1" applyFont="1" applyFill="1" applyBorder="1" applyAlignment="1" applyProtection="1">
      <alignment horizontal="center" vertical="center"/>
      <protection hidden="1"/>
    </xf>
    <xf numFmtId="4" fontId="3" fillId="5" borderId="18" xfId="0" applyNumberFormat="1" applyFont="1" applyFill="1" applyBorder="1" applyAlignment="1" applyProtection="1">
      <alignment horizontal="center" vertical="center"/>
      <protection hidden="1"/>
    </xf>
    <xf numFmtId="0" fontId="3" fillId="5" borderId="18" xfId="0" applyFont="1" applyFill="1" applyBorder="1" applyAlignment="1" applyProtection="1">
      <alignment horizontal="center" vertical="center"/>
      <protection hidden="1"/>
    </xf>
    <xf numFmtId="0" fontId="0" fillId="0" borderId="18" xfId="0" applyBorder="1" applyAlignment="1" applyProtection="1">
      <alignment horizontal="center" vertical="center"/>
      <protection hidden="1"/>
    </xf>
    <xf numFmtId="0" fontId="0" fillId="0" borderId="19" xfId="0" applyBorder="1" applyAlignment="1" applyProtection="1">
      <alignment horizontal="center" vertical="center"/>
      <protection hidden="1"/>
    </xf>
    <xf numFmtId="0" fontId="8" fillId="6" borderId="244" xfId="0" applyFont="1" applyFill="1" applyBorder="1" applyAlignment="1" applyProtection="1">
      <alignment horizontal="center" vertical="center" wrapText="1" shrinkToFit="1"/>
      <protection locked="0" hidden="1"/>
    </xf>
    <xf numFmtId="0" fontId="0" fillId="0" borderId="64" xfId="0" applyBorder="1" applyAlignment="1">
      <alignment horizontal="center" vertical="center" wrapText="1" shrinkToFit="1"/>
    </xf>
    <xf numFmtId="0" fontId="0" fillId="0" borderId="65" xfId="0" applyBorder="1" applyAlignment="1">
      <alignment horizontal="center" vertical="center" wrapText="1" shrinkToFit="1"/>
    </xf>
    <xf numFmtId="165" fontId="8" fillId="0" borderId="76" xfId="0" applyNumberFormat="1" applyFont="1" applyBorder="1" applyAlignment="1" applyProtection="1">
      <alignment horizontal="center" vertical="center"/>
      <protection hidden="1"/>
    </xf>
    <xf numFmtId="0" fontId="0" fillId="0" borderId="77" xfId="0" applyBorder="1" applyAlignment="1" applyProtection="1">
      <alignment horizontal="center" vertical="center"/>
      <protection hidden="1"/>
    </xf>
    <xf numFmtId="0" fontId="8" fillId="0" borderId="76" xfId="0" applyFont="1" applyBorder="1" applyAlignment="1" applyProtection="1">
      <alignment horizontal="center" vertical="center"/>
      <protection hidden="1"/>
    </xf>
    <xf numFmtId="0" fontId="0" fillId="0" borderId="47" xfId="0" applyBorder="1" applyAlignment="1" applyProtection="1">
      <alignment horizontal="center" vertical="center"/>
      <protection hidden="1"/>
    </xf>
    <xf numFmtId="0" fontId="8" fillId="0" borderId="230" xfId="0" applyFont="1" applyBorder="1" applyAlignment="1" applyProtection="1">
      <alignment horizontal="center" vertical="center"/>
      <protection hidden="1"/>
    </xf>
    <xf numFmtId="0" fontId="0" fillId="0" borderId="231" xfId="0" applyBorder="1" applyAlignment="1" applyProtection="1">
      <alignment horizontal="center" vertical="center"/>
      <protection hidden="1"/>
    </xf>
    <xf numFmtId="0" fontId="0" fillId="0" borderId="232" xfId="0" applyBorder="1" applyAlignment="1" applyProtection="1">
      <alignment horizontal="center" vertical="center"/>
      <protection hidden="1"/>
    </xf>
    <xf numFmtId="165" fontId="8" fillId="0" borderId="78" xfId="0" applyNumberFormat="1" applyFont="1" applyBorder="1" applyAlignment="1" applyProtection="1">
      <alignment horizontal="center" vertical="center"/>
      <protection hidden="1"/>
    </xf>
    <xf numFmtId="0" fontId="0" fillId="0" borderId="79" xfId="0" applyBorder="1" applyAlignment="1" applyProtection="1">
      <alignment horizontal="center" vertical="center"/>
      <protection hidden="1"/>
    </xf>
    <xf numFmtId="0" fontId="8" fillId="0" borderId="78" xfId="0" applyFont="1" applyBorder="1" applyAlignment="1" applyProtection="1">
      <alignment horizontal="center" vertical="center"/>
      <protection hidden="1"/>
    </xf>
    <xf numFmtId="0" fontId="0" fillId="0" borderId="80" xfId="0" applyBorder="1" applyAlignment="1" applyProtection="1">
      <alignment horizontal="center" vertical="center"/>
      <protection hidden="1"/>
    </xf>
    <xf numFmtId="0" fontId="8" fillId="0" borderId="237" xfId="0" applyFont="1" applyBorder="1" applyAlignment="1" applyProtection="1">
      <alignment horizontal="center" vertical="center"/>
      <protection hidden="1"/>
    </xf>
    <xf numFmtId="0" fontId="0" fillId="0" borderId="238" xfId="0" applyBorder="1" applyAlignment="1" applyProtection="1">
      <alignment horizontal="center" vertical="center"/>
      <protection hidden="1"/>
    </xf>
    <xf numFmtId="0" fontId="0" fillId="0" borderId="239" xfId="0" applyBorder="1" applyAlignment="1" applyProtection="1">
      <alignment horizontal="center" vertical="center"/>
      <protection hidden="1"/>
    </xf>
    <xf numFmtId="0" fontId="8" fillId="6" borderId="216" xfId="0" applyFont="1" applyFill="1" applyBorder="1" applyAlignment="1" applyProtection="1">
      <alignment horizontal="center" vertical="center"/>
      <protection locked="0" hidden="1"/>
    </xf>
    <xf numFmtId="0" fontId="0" fillId="0" borderId="217" xfId="0" applyBorder="1" applyAlignment="1">
      <alignment horizontal="center" vertical="center"/>
    </xf>
    <xf numFmtId="0" fontId="0" fillId="0" borderId="218" xfId="0" applyBorder="1" applyAlignment="1">
      <alignment horizontal="center" vertical="center"/>
    </xf>
    <xf numFmtId="0" fontId="3" fillId="0" borderId="29" xfId="0" applyFont="1" applyBorder="1" applyAlignment="1" applyProtection="1">
      <alignment horizontal="center" vertical="center" textRotation="90" wrapText="1"/>
      <protection hidden="1"/>
    </xf>
    <xf numFmtId="0" fontId="0" fillId="0" borderId="28" xfId="0" applyBorder="1" applyAlignment="1" applyProtection="1">
      <alignment horizontal="center" vertical="center" textRotation="90" wrapText="1"/>
      <protection hidden="1"/>
    </xf>
    <xf numFmtId="0" fontId="0" fillId="0" borderId="30" xfId="0" applyBorder="1" applyAlignment="1" applyProtection="1">
      <alignment horizontal="center" vertical="center" textRotation="90" wrapText="1"/>
      <protection hidden="1"/>
    </xf>
    <xf numFmtId="4" fontId="8" fillId="0" borderId="29" xfId="0" applyNumberFormat="1" applyFont="1" applyBorder="1" applyAlignment="1" applyProtection="1">
      <alignment horizontal="center" vertical="center"/>
      <protection hidden="1"/>
    </xf>
    <xf numFmtId="0" fontId="0" fillId="0" borderId="28" xfId="0" applyBorder="1" applyAlignment="1" applyProtection="1">
      <alignment horizontal="center" vertical="center"/>
      <protection hidden="1"/>
    </xf>
    <xf numFmtId="0" fontId="0" fillId="0" borderId="51" xfId="0" applyBorder="1" applyAlignment="1" applyProtection="1">
      <alignment horizontal="center" vertical="center"/>
      <protection hidden="1"/>
    </xf>
    <xf numFmtId="4" fontId="3" fillId="2" borderId="36" xfId="0" applyNumberFormat="1" applyFont="1" applyFill="1" applyBorder="1" applyAlignment="1" applyProtection="1">
      <alignment horizontal="center" vertical="center"/>
      <protection hidden="1"/>
    </xf>
    <xf numFmtId="4" fontId="3" fillId="2" borderId="55" xfId="0" applyNumberFormat="1" applyFont="1" applyFill="1" applyBorder="1" applyAlignment="1" applyProtection="1">
      <alignment horizontal="center" vertical="center"/>
      <protection hidden="1"/>
    </xf>
    <xf numFmtId="0" fontId="0" fillId="0" borderId="55" xfId="0" applyBorder="1" applyAlignment="1" applyProtection="1">
      <alignment horizontal="center" vertical="center"/>
      <protection hidden="1"/>
    </xf>
    <xf numFmtId="0" fontId="0" fillId="0" borderId="60" xfId="0" applyBorder="1" applyAlignment="1" applyProtection="1">
      <alignment horizontal="center" vertical="center"/>
      <protection hidden="1"/>
    </xf>
    <xf numFmtId="0" fontId="0" fillId="0" borderId="30" xfId="0" applyBorder="1" applyAlignment="1" applyProtection="1">
      <alignment horizontal="center" vertical="center"/>
      <protection hidden="1"/>
    </xf>
    <xf numFmtId="0" fontId="8" fillId="0" borderId="84" xfId="0" applyFont="1" applyBorder="1" applyAlignment="1" applyProtection="1">
      <alignment horizontal="center" vertical="center"/>
      <protection hidden="1"/>
    </xf>
    <xf numFmtId="0" fontId="0" fillId="0" borderId="85" xfId="0" applyBorder="1" applyAlignment="1" applyProtection="1">
      <alignment horizontal="center" vertical="center"/>
      <protection hidden="1"/>
    </xf>
    <xf numFmtId="0" fontId="0" fillId="0" borderId="86" xfId="0" applyBorder="1" applyAlignment="1" applyProtection="1">
      <alignment horizontal="center" vertical="center"/>
      <protection hidden="1"/>
    </xf>
    <xf numFmtId="0" fontId="8" fillId="6" borderId="216" xfId="0" applyFont="1" applyFill="1" applyBorder="1" applyAlignment="1" applyProtection="1">
      <alignment horizontal="center" vertical="center" wrapText="1" shrinkToFit="1"/>
      <protection locked="0" hidden="1"/>
    </xf>
    <xf numFmtId="0" fontId="0" fillId="0" borderId="217" xfId="0" applyBorder="1" applyAlignment="1">
      <alignment horizontal="center" vertical="center" wrapText="1" shrinkToFit="1"/>
    </xf>
    <xf numFmtId="0" fontId="0" fillId="0" borderId="218" xfId="0" applyBorder="1" applyAlignment="1">
      <alignment horizontal="center" vertical="center" wrapText="1" shrinkToFit="1"/>
    </xf>
    <xf numFmtId="0" fontId="8" fillId="0" borderId="73" xfId="0" applyFont="1" applyBorder="1" applyAlignment="1" applyProtection="1">
      <alignment horizontal="center" vertical="center"/>
      <protection hidden="1"/>
    </xf>
    <xf numFmtId="0" fontId="0" fillId="0" borderId="74" xfId="0" applyBorder="1" applyAlignment="1" applyProtection="1">
      <alignment horizontal="center" vertical="center"/>
      <protection hidden="1"/>
    </xf>
    <xf numFmtId="0" fontId="0" fillId="0" borderId="75" xfId="0" applyBorder="1" applyAlignment="1" applyProtection="1">
      <alignment horizontal="center" vertical="center"/>
      <protection hidden="1"/>
    </xf>
    <xf numFmtId="165" fontId="8" fillId="0" borderId="230" xfId="0" applyNumberFormat="1" applyFont="1" applyBorder="1" applyAlignment="1" applyProtection="1">
      <alignment horizontal="center" vertical="center"/>
      <protection hidden="1"/>
    </xf>
    <xf numFmtId="0" fontId="8" fillId="0" borderId="227" xfId="0" applyFont="1" applyBorder="1" applyAlignment="1" applyProtection="1">
      <alignment horizontal="center" vertical="center"/>
      <protection hidden="1"/>
    </xf>
    <xf numFmtId="0" fontId="0" fillId="0" borderId="90" xfId="0" applyBorder="1" applyAlignment="1" applyProtection="1">
      <alignment horizontal="center" vertical="center"/>
      <protection hidden="1"/>
    </xf>
    <xf numFmtId="0" fontId="0" fillId="0" borderId="228" xfId="0" applyBorder="1" applyAlignment="1" applyProtection="1">
      <alignment horizontal="center" vertical="center"/>
      <protection hidden="1"/>
    </xf>
    <xf numFmtId="0" fontId="3" fillId="0" borderId="0" xfId="0" applyFont="1" applyAlignment="1" applyProtection="1">
      <alignment horizontal="center" vertical="center" textRotation="90" wrapText="1"/>
      <protection hidden="1"/>
    </xf>
    <xf numFmtId="0" fontId="0" fillId="0" borderId="0" xfId="0" applyAlignment="1" applyProtection="1">
      <alignment horizontal="center" vertical="center" textRotation="90" wrapText="1"/>
      <protection hidden="1"/>
    </xf>
    <xf numFmtId="165" fontId="8" fillId="0" borderId="227" xfId="0" applyNumberFormat="1" applyFont="1" applyBorder="1" applyAlignment="1" applyProtection="1">
      <alignment horizontal="center" vertical="center"/>
      <protection hidden="1"/>
    </xf>
    <xf numFmtId="0" fontId="3" fillId="0" borderId="28" xfId="0" applyFont="1" applyBorder="1" applyAlignment="1" applyProtection="1">
      <alignment horizontal="center" vertical="center" textRotation="90" wrapText="1"/>
      <protection hidden="1"/>
    </xf>
    <xf numFmtId="165" fontId="8" fillId="0" borderId="90" xfId="0" applyNumberFormat="1" applyFont="1" applyBorder="1" applyAlignment="1" applyProtection="1">
      <alignment horizontal="center" vertical="center"/>
      <protection hidden="1"/>
    </xf>
    <xf numFmtId="165" fontId="8" fillId="0" borderId="77" xfId="0" applyNumberFormat="1" applyFont="1" applyBorder="1" applyAlignment="1" applyProtection="1">
      <alignment horizontal="center" vertical="center"/>
      <protection hidden="1"/>
    </xf>
    <xf numFmtId="165" fontId="8" fillId="0" borderId="79" xfId="0" applyNumberFormat="1" applyFont="1" applyBorder="1" applyAlignment="1" applyProtection="1">
      <alignment horizontal="center" vertical="center"/>
      <protection hidden="1"/>
    </xf>
    <xf numFmtId="0" fontId="8" fillId="6" borderId="219" xfId="0" applyFont="1" applyFill="1" applyBorder="1" applyAlignment="1" applyProtection="1">
      <alignment horizontal="center" vertical="center" wrapText="1" shrinkToFit="1"/>
      <protection locked="0" hidden="1"/>
    </xf>
    <xf numFmtId="0" fontId="0" fillId="0" borderId="220" xfId="0" applyBorder="1" applyAlignment="1">
      <alignment horizontal="center" vertical="center" wrapText="1" shrinkToFit="1"/>
    </xf>
    <xf numFmtId="0" fontId="8" fillId="6" borderId="233" xfId="0" applyFont="1" applyFill="1" applyBorder="1" applyAlignment="1" applyProtection="1">
      <alignment horizontal="center" vertical="center" wrapText="1" shrinkToFit="1"/>
      <protection locked="0" hidden="1"/>
    </xf>
    <xf numFmtId="0" fontId="0" fillId="0" borderId="68" xfId="0" applyBorder="1" applyAlignment="1">
      <alignment horizontal="center" vertical="center" wrapText="1" shrinkToFit="1"/>
    </xf>
    <xf numFmtId="0" fontId="0" fillId="0" borderId="240" xfId="0" applyBorder="1" applyAlignment="1">
      <alignment horizontal="center" vertical="center" wrapText="1" shrinkToFit="1"/>
    </xf>
    <xf numFmtId="0" fontId="8" fillId="0" borderId="173" xfId="0" applyFont="1" applyBorder="1" applyAlignment="1" applyProtection="1">
      <alignment horizontal="center" vertical="center"/>
      <protection hidden="1"/>
    </xf>
    <xf numFmtId="0" fontId="0" fillId="0" borderId="174" xfId="0" applyBorder="1" applyAlignment="1" applyProtection="1">
      <alignment horizontal="center" vertical="center"/>
      <protection hidden="1"/>
    </xf>
    <xf numFmtId="0" fontId="0" fillId="0" borderId="175" xfId="0" applyBorder="1" applyAlignment="1" applyProtection="1">
      <alignment horizontal="center" vertical="center"/>
      <protection hidden="1"/>
    </xf>
    <xf numFmtId="0" fontId="8" fillId="0" borderId="179" xfId="0" applyFont="1" applyBorder="1" applyAlignment="1" applyProtection="1">
      <alignment horizontal="center" vertical="center"/>
      <protection hidden="1"/>
    </xf>
    <xf numFmtId="0" fontId="0" fillId="0" borderId="180" xfId="0" applyBorder="1" applyAlignment="1" applyProtection="1">
      <alignment horizontal="center" vertical="center"/>
      <protection hidden="1"/>
    </xf>
    <xf numFmtId="0" fontId="0" fillId="0" borderId="181" xfId="0" applyBorder="1" applyAlignment="1" applyProtection="1">
      <alignment horizontal="center" vertical="center"/>
      <protection hidden="1"/>
    </xf>
    <xf numFmtId="0" fontId="8" fillId="0" borderId="185" xfId="0" applyFont="1" applyBorder="1" applyAlignment="1" applyProtection="1">
      <alignment horizontal="center" vertical="center"/>
      <protection hidden="1"/>
    </xf>
    <xf numFmtId="0" fontId="0" fillId="0" borderId="186" xfId="0" applyBorder="1" applyAlignment="1" applyProtection="1">
      <alignment horizontal="center" vertical="center"/>
      <protection hidden="1"/>
    </xf>
    <xf numFmtId="0" fontId="0" fillId="0" borderId="187" xfId="0" applyBorder="1" applyAlignment="1" applyProtection="1">
      <alignment horizontal="center" vertical="center"/>
      <protection hidden="1"/>
    </xf>
    <xf numFmtId="0" fontId="3" fillId="3" borderId="17" xfId="0" applyFont="1" applyFill="1" applyBorder="1" applyAlignment="1" applyProtection="1">
      <alignment horizontal="center" vertical="center" wrapText="1"/>
      <protection hidden="1"/>
    </xf>
    <xf numFmtId="0" fontId="15" fillId="3" borderId="18" xfId="0" applyFont="1" applyFill="1" applyBorder="1" applyAlignment="1" applyProtection="1">
      <alignment horizontal="center" vertical="center"/>
      <protection hidden="1"/>
    </xf>
    <xf numFmtId="0" fontId="3" fillId="2" borderId="54" xfId="0" applyFont="1" applyFill="1" applyBorder="1" applyAlignment="1" applyProtection="1">
      <alignment horizontal="center" vertical="center" wrapText="1" shrinkToFit="1"/>
      <protection hidden="1"/>
    </xf>
    <xf numFmtId="0" fontId="15" fillId="0" borderId="55" xfId="0" applyFont="1" applyBorder="1" applyProtection="1">
      <protection hidden="1"/>
    </xf>
    <xf numFmtId="0" fontId="15" fillId="0" borderId="31" xfId="0" applyFont="1" applyBorder="1" applyProtection="1">
      <protection hidden="1"/>
    </xf>
    <xf numFmtId="0" fontId="8" fillId="0" borderId="194" xfId="0" applyFont="1" applyBorder="1" applyAlignment="1" applyProtection="1">
      <alignment horizontal="center" vertical="center"/>
      <protection hidden="1"/>
    </xf>
    <xf numFmtId="0" fontId="0" fillId="0" borderId="194" xfId="0" applyBorder="1" applyAlignment="1" applyProtection="1">
      <alignment horizontal="center" vertical="center"/>
      <protection hidden="1"/>
    </xf>
    <xf numFmtId="0" fontId="8" fillId="0" borderId="203" xfId="0" applyFont="1" applyBorder="1" applyAlignment="1" applyProtection="1">
      <alignment horizontal="center" vertical="center"/>
      <protection hidden="1"/>
    </xf>
    <xf numFmtId="0" fontId="0" fillId="0" borderId="203" xfId="0" applyBorder="1" applyAlignment="1" applyProtection="1">
      <alignment horizontal="center" vertical="center"/>
      <protection hidden="1"/>
    </xf>
    <xf numFmtId="0" fontId="8" fillId="0" borderId="93" xfId="0" applyFont="1" applyBorder="1" applyAlignment="1" applyProtection="1">
      <alignment horizontal="center" vertical="center"/>
      <protection hidden="1"/>
    </xf>
    <xf numFmtId="0" fontId="0" fillId="0" borderId="93" xfId="0" applyBorder="1" applyAlignment="1" applyProtection="1">
      <alignment horizontal="center" vertical="center"/>
      <protection hidden="1"/>
    </xf>
    <xf numFmtId="4" fontId="3" fillId="6" borderId="29" xfId="0" applyNumberFormat="1" applyFont="1" applyFill="1" applyBorder="1" applyAlignment="1" applyProtection="1">
      <alignment horizontal="center" vertical="center" textRotation="90" wrapText="1"/>
      <protection locked="0" hidden="1"/>
    </xf>
    <xf numFmtId="4" fontId="3" fillId="6" borderId="28" xfId="0" applyNumberFormat="1" applyFont="1" applyFill="1" applyBorder="1" applyAlignment="1" applyProtection="1">
      <alignment horizontal="center" vertical="center" textRotation="90" wrapText="1"/>
      <protection locked="0" hidden="1"/>
    </xf>
    <xf numFmtId="0" fontId="0" fillId="0" borderId="51" xfId="0" applyBorder="1" applyAlignment="1" applyProtection="1">
      <alignment horizontal="center" vertical="center" textRotation="90" wrapText="1"/>
      <protection locked="0" hidden="1"/>
    </xf>
    <xf numFmtId="0" fontId="8" fillId="6" borderId="141" xfId="0" applyFont="1" applyFill="1" applyBorder="1" applyAlignment="1" applyProtection="1">
      <alignment horizontal="center" vertical="center" textRotation="90" wrapText="1"/>
      <protection locked="0"/>
    </xf>
    <xf numFmtId="0" fontId="0" fillId="0" borderId="11" xfId="0" applyBorder="1" applyAlignment="1" applyProtection="1">
      <alignment horizontal="center" vertical="center" textRotation="90" wrapText="1"/>
      <protection locked="0"/>
    </xf>
    <xf numFmtId="0" fontId="0" fillId="0" borderId="20" xfId="0" applyBorder="1" applyAlignment="1" applyProtection="1">
      <alignment horizontal="center" vertical="center" textRotation="90" wrapText="1"/>
      <protection locked="0"/>
    </xf>
    <xf numFmtId="0" fontId="0" fillId="0" borderId="137" xfId="0" applyBorder="1" applyAlignment="1" applyProtection="1">
      <alignment horizontal="center" vertical="center" textRotation="90" wrapText="1"/>
      <protection locked="0"/>
    </xf>
    <xf numFmtId="0" fontId="8" fillId="0" borderId="97" xfId="0" applyFont="1" applyBorder="1" applyAlignment="1" applyProtection="1">
      <alignment horizontal="center" vertical="center"/>
      <protection hidden="1"/>
    </xf>
    <xf numFmtId="0" fontId="0" fillId="0" borderId="97" xfId="0" applyBorder="1" applyAlignment="1" applyProtection="1">
      <alignment horizontal="center" vertical="center"/>
      <protection hidden="1"/>
    </xf>
    <xf numFmtId="0" fontId="8" fillId="0" borderId="152" xfId="0" applyFont="1" applyBorder="1" applyAlignment="1" applyProtection="1">
      <alignment horizontal="center" vertical="center"/>
      <protection hidden="1"/>
    </xf>
    <xf numFmtId="0" fontId="0" fillId="0" borderId="152" xfId="0" applyBorder="1" applyAlignment="1" applyProtection="1">
      <alignment horizontal="center" vertical="center"/>
      <protection hidden="1"/>
    </xf>
    <xf numFmtId="0" fontId="8" fillId="0" borderId="91" xfId="0" applyFont="1" applyBorder="1" applyAlignment="1" applyProtection="1">
      <alignment horizontal="center" vertical="center"/>
      <protection hidden="1"/>
    </xf>
    <xf numFmtId="0" fontId="0" fillId="0" borderId="91" xfId="0" applyBorder="1" applyAlignment="1" applyProtection="1">
      <alignment horizontal="center" vertical="center"/>
      <protection hidden="1"/>
    </xf>
    <xf numFmtId="0" fontId="8" fillId="0" borderId="100" xfId="0" applyFont="1" applyBorder="1" applyAlignment="1" applyProtection="1">
      <alignment horizontal="center" vertical="center"/>
      <protection hidden="1"/>
    </xf>
    <xf numFmtId="0" fontId="0" fillId="0" borderId="100" xfId="0" applyBorder="1" applyAlignment="1" applyProtection="1">
      <alignment horizontal="center" vertical="center"/>
      <protection hidden="1"/>
    </xf>
    <xf numFmtId="0" fontId="8" fillId="0" borderId="154" xfId="0" applyFont="1" applyBorder="1" applyAlignment="1" applyProtection="1">
      <alignment horizontal="center" vertical="center"/>
      <protection hidden="1"/>
    </xf>
    <xf numFmtId="0" fontId="0" fillId="0" borderId="154" xfId="0" applyBorder="1" applyAlignment="1" applyProtection="1">
      <alignment horizontal="center" vertical="center"/>
      <protection hidden="1"/>
    </xf>
    <xf numFmtId="0" fontId="8" fillId="0" borderId="156" xfId="0" applyFont="1" applyBorder="1" applyAlignment="1" applyProtection="1">
      <alignment horizontal="center" vertical="center"/>
      <protection hidden="1"/>
    </xf>
    <xf numFmtId="0" fontId="0" fillId="0" borderId="156" xfId="0" applyBorder="1" applyAlignment="1" applyProtection="1">
      <alignment horizontal="center" vertical="center"/>
      <protection hidden="1"/>
    </xf>
    <xf numFmtId="0" fontId="8" fillId="0" borderId="157" xfId="0" applyFont="1" applyBorder="1" applyAlignment="1" applyProtection="1">
      <alignment horizontal="center" vertical="center"/>
      <protection hidden="1"/>
    </xf>
    <xf numFmtId="0" fontId="0" fillId="0" borderId="157" xfId="0" applyBorder="1" applyAlignment="1" applyProtection="1">
      <alignment horizontal="center" vertical="center"/>
      <protection hidden="1"/>
    </xf>
    <xf numFmtId="2" fontId="19" fillId="0" borderId="52" xfId="3" applyNumberFormat="1" applyFont="1" applyFill="1" applyBorder="1" applyAlignment="1" applyProtection="1">
      <alignment horizontal="center" vertical="center"/>
      <protection hidden="1"/>
    </xf>
    <xf numFmtId="2" fontId="0" fillId="0" borderId="52" xfId="3" applyNumberFormat="1" applyFont="1" applyBorder="1" applyAlignment="1" applyProtection="1">
      <alignment horizontal="center" vertical="center"/>
      <protection hidden="1"/>
    </xf>
    <xf numFmtId="0" fontId="0" fillId="0" borderId="212" xfId="0" applyBorder="1" applyAlignment="1" applyProtection="1">
      <alignment horizontal="center" vertical="center"/>
      <protection hidden="1"/>
    </xf>
    <xf numFmtId="170" fontId="3" fillId="0" borderId="36" xfId="0" applyNumberFormat="1" applyFont="1" applyBorder="1" applyAlignment="1" applyProtection="1">
      <alignment horizontal="center" vertical="center"/>
      <protection hidden="1"/>
    </xf>
    <xf numFmtId="170" fontId="3" fillId="0" borderId="55" xfId="0" applyNumberFormat="1" applyFont="1" applyBorder="1" applyAlignment="1" applyProtection="1">
      <alignment horizontal="center" vertical="center"/>
      <protection hidden="1"/>
    </xf>
    <xf numFmtId="170" fontId="0" fillId="0" borderId="60" xfId="0" applyNumberFormat="1" applyBorder="1" applyAlignment="1" applyProtection="1">
      <alignment horizontal="center" vertical="center"/>
      <protection hidden="1"/>
    </xf>
    <xf numFmtId="0" fontId="12" fillId="6" borderId="68" xfId="0" applyFont="1" applyFill="1" applyBorder="1" applyAlignment="1" applyProtection="1">
      <alignment horizontal="left" vertical="top" wrapText="1"/>
      <protection locked="0"/>
    </xf>
    <xf numFmtId="0" fontId="3" fillId="6" borderId="0" xfId="0" applyFont="1" applyFill="1" applyAlignment="1" applyProtection="1">
      <alignment horizontal="left" vertical="top" wrapText="1"/>
      <protection locked="0"/>
    </xf>
    <xf numFmtId="0" fontId="0" fillId="0" borderId="0" xfId="0" applyAlignment="1">
      <alignment horizontal="left" vertical="top" wrapText="1"/>
    </xf>
    <xf numFmtId="0" fontId="14" fillId="6" borderId="68" xfId="0" applyFont="1" applyFill="1" applyBorder="1" applyAlignment="1" applyProtection="1">
      <alignment horizontal="left" vertical="top" wrapText="1"/>
      <protection locked="0"/>
    </xf>
    <xf numFmtId="0" fontId="14" fillId="6" borderId="0" xfId="0" applyFont="1" applyFill="1" applyAlignment="1" applyProtection="1">
      <alignment horizontal="left" vertical="top" wrapText="1"/>
      <protection locked="0"/>
    </xf>
    <xf numFmtId="0" fontId="25" fillId="0" borderId="0" xfId="0" applyFont="1" applyAlignment="1">
      <alignment horizontal="left" vertical="top" wrapText="1"/>
    </xf>
    <xf numFmtId="0" fontId="12" fillId="6" borderId="0" xfId="0" applyFont="1" applyFill="1" applyAlignment="1" applyProtection="1">
      <alignment horizontal="left" vertical="top" wrapText="1"/>
      <protection locked="0"/>
    </xf>
    <xf numFmtId="0" fontId="1" fillId="0" borderId="0" xfId="0" applyFont="1" applyAlignment="1">
      <alignment horizontal="left" vertical="top" wrapText="1"/>
    </xf>
    <xf numFmtId="0" fontId="4" fillId="0" borderId="68" xfId="0" applyFont="1" applyBorder="1" applyAlignment="1">
      <alignment horizontal="left" vertical="top" wrapText="1"/>
    </xf>
    <xf numFmtId="0" fontId="4" fillId="0" borderId="0" xfId="0" applyFont="1" applyAlignment="1">
      <alignment horizontal="left" vertical="top" wrapText="1"/>
    </xf>
    <xf numFmtId="0" fontId="13" fillId="0" borderId="68" xfId="0" applyFont="1" applyBorder="1" applyAlignment="1">
      <alignment horizontal="left" vertical="top" wrapText="1"/>
    </xf>
    <xf numFmtId="0" fontId="13" fillId="0" borderId="0" xfId="0" applyFont="1" applyAlignment="1">
      <alignment horizontal="left" vertical="top" wrapText="1"/>
    </xf>
    <xf numFmtId="0" fontId="20" fillId="0" borderId="68" xfId="0" applyFont="1" applyBorder="1" applyAlignment="1" applyProtection="1">
      <alignment horizontal="center" vertical="center"/>
      <protection hidden="1"/>
    </xf>
    <xf numFmtId="0" fontId="20" fillId="0" borderId="0" xfId="0" applyFont="1" applyAlignment="1" applyProtection="1">
      <alignment horizontal="center" vertical="center"/>
      <protection hidden="1"/>
    </xf>
    <xf numFmtId="0" fontId="41" fillId="0" borderId="0" xfId="0" applyFont="1" applyAlignment="1" applyProtection="1">
      <alignment horizontal="center" vertical="center"/>
      <protection hidden="1"/>
    </xf>
    <xf numFmtId="0" fontId="41" fillId="0" borderId="6" xfId="0" applyFont="1" applyBorder="1" applyAlignment="1" applyProtection="1">
      <alignment horizontal="center" vertical="center"/>
      <protection hidden="1"/>
    </xf>
    <xf numFmtId="0" fontId="0" fillId="0" borderId="51" xfId="0" applyBorder="1" applyAlignment="1" applyProtection="1">
      <alignment horizontal="center" vertical="center" textRotation="90" wrapText="1"/>
      <protection hidden="1"/>
    </xf>
    <xf numFmtId="0" fontId="3" fillId="0" borderId="48" xfId="0" applyFont="1" applyBorder="1" applyAlignment="1" applyProtection="1">
      <alignment horizontal="left" vertical="center"/>
      <protection hidden="1"/>
    </xf>
    <xf numFmtId="0" fontId="0" fillId="0" borderId="49" xfId="0" applyBorder="1" applyAlignment="1" applyProtection="1">
      <alignment horizontal="left" vertical="center"/>
      <protection hidden="1"/>
    </xf>
    <xf numFmtId="0" fontId="0" fillId="0" borderId="57" xfId="0" applyBorder="1" applyAlignment="1" applyProtection="1">
      <alignment horizontal="left" vertical="center"/>
      <protection hidden="1"/>
    </xf>
    <xf numFmtId="0" fontId="23" fillId="6" borderId="25" xfId="0" applyFont="1" applyFill="1" applyBorder="1" applyAlignment="1" applyProtection="1">
      <alignment horizontal="left" vertical="center"/>
      <protection hidden="1"/>
    </xf>
    <xf numFmtId="0" fontId="24" fillId="6" borderId="4" xfId="0" applyFont="1" applyFill="1" applyBorder="1" applyAlignment="1" applyProtection="1">
      <alignment horizontal="left" vertical="center"/>
      <protection hidden="1"/>
    </xf>
    <xf numFmtId="0" fontId="8" fillId="0" borderId="50" xfId="0" applyFont="1" applyBorder="1" applyAlignment="1" applyProtection="1">
      <alignment horizontal="left" vertical="center" wrapText="1"/>
      <protection hidden="1"/>
    </xf>
    <xf numFmtId="0" fontId="22" fillId="0" borderId="28" xfId="0" applyFont="1" applyBorder="1" applyAlignment="1" applyProtection="1">
      <alignment horizontal="left" vertical="center"/>
      <protection hidden="1"/>
    </xf>
    <xf numFmtId="0" fontId="22" fillId="0" borderId="30" xfId="0" applyFont="1" applyBorder="1" applyAlignment="1" applyProtection="1">
      <alignment horizontal="left" vertical="center"/>
      <protection hidden="1"/>
    </xf>
    <xf numFmtId="166" fontId="3" fillId="0" borderId="48" xfId="0" applyNumberFormat="1" applyFont="1" applyBorder="1" applyAlignment="1" applyProtection="1">
      <alignment horizontal="left" vertical="center"/>
      <protection hidden="1"/>
    </xf>
    <xf numFmtId="0" fontId="0" fillId="0" borderId="49" xfId="0" applyBorder="1" applyAlignment="1">
      <alignment horizontal="left" vertical="center"/>
    </xf>
    <xf numFmtId="0" fontId="15" fillId="0" borderId="48" xfId="0" applyFont="1" applyBorder="1" applyAlignment="1" applyProtection="1">
      <alignment horizontal="center" vertical="center" wrapText="1"/>
      <protection hidden="1"/>
    </xf>
    <xf numFmtId="0" fontId="15" fillId="0" borderId="49" xfId="0" applyFont="1" applyBorder="1" applyAlignment="1">
      <alignment horizontal="center" vertical="center" wrapText="1"/>
    </xf>
    <xf numFmtId="0" fontId="21" fillId="6" borderId="0" xfId="0" applyFont="1" applyFill="1" applyProtection="1">
      <protection locked="0"/>
    </xf>
    <xf numFmtId="0" fontId="21" fillId="6" borderId="0" xfId="0" applyFont="1" applyFill="1" applyAlignment="1" applyProtection="1">
      <alignment horizontal="center"/>
      <protection locked="0"/>
    </xf>
    <xf numFmtId="0" fontId="11" fillId="0" borderId="21" xfId="0" applyFont="1" applyBorder="1" applyAlignment="1" applyProtection="1">
      <alignment horizontal="center" vertical="center" textRotation="90"/>
      <protection hidden="1"/>
    </xf>
    <xf numFmtId="0" fontId="11" fillId="0" borderId="22" xfId="0" applyFont="1" applyBorder="1" applyAlignment="1" applyProtection="1">
      <alignment horizontal="center" vertical="center" textRotation="90"/>
      <protection hidden="1"/>
    </xf>
    <xf numFmtId="0" fontId="11" fillId="0" borderId="39" xfId="0" applyFont="1" applyBorder="1" applyAlignment="1" applyProtection="1">
      <alignment horizontal="center" vertical="center" textRotation="90"/>
      <protection hidden="1"/>
    </xf>
    <xf numFmtId="0" fontId="7" fillId="2" borderId="2" xfId="0" applyFont="1" applyFill="1" applyBorder="1" applyAlignment="1" applyProtection="1">
      <alignment horizontal="center" vertical="center" textRotation="90" wrapText="1"/>
      <protection hidden="1"/>
    </xf>
    <xf numFmtId="0" fontId="7" fillId="2" borderId="23" xfId="0" applyFont="1" applyFill="1" applyBorder="1" applyAlignment="1" applyProtection="1">
      <alignment horizontal="center" vertical="center" textRotation="90"/>
      <protection hidden="1"/>
    </xf>
    <xf numFmtId="0" fontId="7" fillId="2" borderId="35" xfId="0" applyFont="1" applyFill="1" applyBorder="1" applyAlignment="1" applyProtection="1">
      <alignment horizontal="center" vertical="center" textRotation="90"/>
      <protection hidden="1"/>
    </xf>
    <xf numFmtId="0" fontId="7" fillId="3" borderId="1" xfId="0" applyFont="1" applyFill="1" applyBorder="1" applyAlignment="1" applyProtection="1">
      <alignment horizontal="center" vertical="center"/>
      <protection hidden="1"/>
    </xf>
    <xf numFmtId="0" fontId="7" fillId="0" borderId="4" xfId="0" applyFont="1" applyBorder="1" applyAlignment="1" applyProtection="1">
      <alignment horizontal="center" vertical="center"/>
      <protection hidden="1"/>
    </xf>
    <xf numFmtId="0" fontId="8" fillId="3" borderId="48" xfId="0" applyFont="1" applyFill="1" applyBorder="1" applyAlignment="1" applyProtection="1">
      <alignment horizontal="right" vertical="center"/>
      <protection hidden="1"/>
    </xf>
    <xf numFmtId="0" fontId="0" fillId="3" borderId="49" xfId="0" applyFill="1" applyBorder="1" applyAlignment="1" applyProtection="1">
      <alignment horizontal="right" vertical="center"/>
      <protection hidden="1"/>
    </xf>
    <xf numFmtId="0" fontId="0" fillId="3" borderId="72" xfId="0" applyFill="1" applyBorder="1" applyAlignment="1" applyProtection="1">
      <alignment horizontal="right" vertical="center"/>
      <protection hidden="1"/>
    </xf>
    <xf numFmtId="0" fontId="8" fillId="0" borderId="50" xfId="0" applyFont="1" applyBorder="1" applyAlignment="1" applyProtection="1">
      <alignment horizontal="right" vertical="center" wrapText="1" shrinkToFit="1"/>
      <protection hidden="1"/>
    </xf>
    <xf numFmtId="0" fontId="0" fillId="0" borderId="28" xfId="0" applyBorder="1" applyAlignment="1" applyProtection="1">
      <alignment horizontal="right"/>
      <protection hidden="1"/>
    </xf>
    <xf numFmtId="0" fontId="0" fillId="0" borderId="30" xfId="0" applyBorder="1" applyAlignment="1" applyProtection="1">
      <alignment horizontal="right"/>
      <protection hidden="1"/>
    </xf>
    <xf numFmtId="0" fontId="8" fillId="0" borderId="98" xfId="0" applyFont="1" applyBorder="1" applyAlignment="1" applyProtection="1">
      <alignment horizontal="center" vertical="center"/>
      <protection hidden="1"/>
    </xf>
    <xf numFmtId="4" fontId="20" fillId="4" borderId="17" xfId="0" applyNumberFormat="1" applyFont="1" applyFill="1" applyBorder="1" applyAlignment="1" applyProtection="1">
      <alignment horizontal="center" vertical="center"/>
      <protection hidden="1"/>
    </xf>
    <xf numFmtId="4" fontId="20" fillId="4" borderId="18" xfId="0" applyNumberFormat="1" applyFont="1" applyFill="1" applyBorder="1" applyAlignment="1" applyProtection="1">
      <alignment horizontal="center" vertical="center"/>
      <protection hidden="1"/>
    </xf>
    <xf numFmtId="0" fontId="20" fillId="4" borderId="18" xfId="0" applyFont="1" applyFill="1" applyBorder="1" applyAlignment="1" applyProtection="1">
      <alignment horizontal="center" vertical="center"/>
      <protection hidden="1"/>
    </xf>
    <xf numFmtId="0" fontId="17" fillId="0" borderId="67" xfId="0" applyFont="1" applyBorder="1" applyAlignment="1">
      <alignment horizontal="left" vertical="center" wrapText="1"/>
    </xf>
    <xf numFmtId="0" fontId="17" fillId="0" borderId="49" xfId="0" applyFont="1" applyBorder="1" applyAlignment="1">
      <alignment horizontal="left" vertical="center" wrapText="1"/>
    </xf>
    <xf numFmtId="0" fontId="0" fillId="0" borderId="49" xfId="0" applyBorder="1" applyAlignment="1">
      <alignment horizontal="left" vertical="center" wrapText="1"/>
    </xf>
    <xf numFmtId="0" fontId="0" fillId="0" borderId="72" xfId="0" applyBorder="1" applyAlignment="1">
      <alignment horizontal="left" vertical="center" wrapText="1"/>
    </xf>
    <xf numFmtId="0" fontId="1" fillId="6" borderId="28" xfId="0" applyFont="1" applyFill="1" applyBorder="1" applyAlignment="1" applyProtection="1">
      <alignment horizontal="left" vertical="top" wrapText="1"/>
      <protection locked="0"/>
    </xf>
    <xf numFmtId="0" fontId="16" fillId="6" borderId="28" xfId="0" applyFont="1" applyFill="1" applyBorder="1" applyAlignment="1" applyProtection="1">
      <alignment horizontal="left" vertical="top" wrapText="1"/>
      <protection locked="0"/>
    </xf>
    <xf numFmtId="0" fontId="0" fillId="0" borderId="28" xfId="0" applyBorder="1" applyAlignment="1">
      <alignment horizontal="left" vertical="top" wrapText="1"/>
    </xf>
    <xf numFmtId="4" fontId="5" fillId="5" borderId="44" xfId="0" applyNumberFormat="1" applyFont="1" applyFill="1" applyBorder="1" applyAlignment="1" applyProtection="1">
      <alignment horizontal="center" vertical="center"/>
      <protection hidden="1"/>
    </xf>
    <xf numFmtId="4" fontId="5" fillId="5" borderId="45" xfId="0" applyNumberFormat="1" applyFont="1" applyFill="1" applyBorder="1" applyAlignment="1" applyProtection="1">
      <alignment horizontal="center" vertical="center"/>
      <protection hidden="1"/>
    </xf>
    <xf numFmtId="0" fontId="5" fillId="5" borderId="45" xfId="0" applyFont="1" applyFill="1" applyBorder="1" applyAlignment="1" applyProtection="1">
      <alignment horizontal="center" vertical="center"/>
      <protection hidden="1"/>
    </xf>
    <xf numFmtId="0" fontId="0" fillId="0" borderId="45" xfId="0" applyBorder="1" applyAlignment="1" applyProtection="1">
      <alignment horizontal="center" vertical="center"/>
      <protection hidden="1"/>
    </xf>
    <xf numFmtId="0" fontId="0" fillId="0" borderId="95" xfId="0" applyBorder="1" applyAlignment="1" applyProtection="1">
      <alignment horizontal="center" vertical="center"/>
      <protection hidden="1"/>
    </xf>
    <xf numFmtId="4" fontId="3" fillId="5" borderId="48" xfId="0" applyNumberFormat="1" applyFont="1" applyFill="1" applyBorder="1" applyAlignment="1" applyProtection="1">
      <alignment horizontal="center" vertical="center"/>
      <protection hidden="1"/>
    </xf>
    <xf numFmtId="4" fontId="3" fillId="5" borderId="49" xfId="0" applyNumberFormat="1" applyFont="1" applyFill="1" applyBorder="1" applyAlignment="1" applyProtection="1">
      <alignment horizontal="center" vertical="center"/>
      <protection hidden="1"/>
    </xf>
    <xf numFmtId="0" fontId="3" fillId="5" borderId="49" xfId="0" applyFont="1" applyFill="1" applyBorder="1" applyAlignment="1" applyProtection="1">
      <alignment horizontal="center" vertical="center"/>
      <protection hidden="1"/>
    </xf>
    <xf numFmtId="0" fontId="0" fillId="0" borderId="49" xfId="0" applyBorder="1" applyAlignment="1" applyProtection="1">
      <alignment horizontal="center" vertical="center"/>
      <protection hidden="1"/>
    </xf>
    <xf numFmtId="0" fontId="0" fillId="0" borderId="57" xfId="0" applyBorder="1" applyAlignment="1" applyProtection="1">
      <alignment horizontal="center" vertical="center"/>
      <protection hidden="1"/>
    </xf>
    <xf numFmtId="4" fontId="3" fillId="5" borderId="54" xfId="0" applyNumberFormat="1" applyFont="1" applyFill="1" applyBorder="1" applyAlignment="1" applyProtection="1">
      <alignment horizontal="center" vertical="center"/>
      <protection hidden="1"/>
    </xf>
    <xf numFmtId="4" fontId="3" fillId="5" borderId="55" xfId="0" applyNumberFormat="1" applyFont="1" applyFill="1" applyBorder="1" applyAlignment="1" applyProtection="1">
      <alignment horizontal="center" vertical="center"/>
      <protection hidden="1"/>
    </xf>
    <xf numFmtId="0" fontId="3" fillId="5" borderId="55" xfId="0" applyFont="1" applyFill="1" applyBorder="1" applyAlignment="1" applyProtection="1">
      <alignment horizontal="center" vertical="center"/>
      <protection hidden="1"/>
    </xf>
    <xf numFmtId="0" fontId="11" fillId="0" borderId="103" xfId="1" applyFont="1" applyBorder="1" applyAlignment="1">
      <alignment horizontal="left" vertical="center" wrapText="1"/>
    </xf>
    <xf numFmtId="0" fontId="36" fillId="0" borderId="104" xfId="1" applyFont="1" applyBorder="1" applyAlignment="1">
      <alignment horizontal="left" vertical="center" wrapText="1"/>
    </xf>
    <xf numFmtId="0" fontId="36" fillId="0" borderId="105" xfId="1" applyFont="1" applyBorder="1" applyAlignment="1">
      <alignment horizontal="left" vertical="center" wrapText="1"/>
    </xf>
    <xf numFmtId="4" fontId="3" fillId="5" borderId="50" xfId="0" applyNumberFormat="1" applyFont="1" applyFill="1" applyBorder="1" applyAlignment="1" applyProtection="1">
      <alignment horizontal="center" vertical="center"/>
      <protection hidden="1"/>
    </xf>
    <xf numFmtId="4" fontId="3" fillId="5" borderId="28" xfId="0" applyNumberFormat="1" applyFont="1" applyFill="1" applyBorder="1" applyAlignment="1" applyProtection="1">
      <alignment horizontal="center" vertical="center"/>
      <protection hidden="1"/>
    </xf>
    <xf numFmtId="0" fontId="3" fillId="5" borderId="28" xfId="0" applyFont="1" applyFill="1" applyBorder="1" applyAlignment="1" applyProtection="1">
      <alignment horizontal="center" vertical="center"/>
      <protection hidden="1"/>
    </xf>
    <xf numFmtId="0" fontId="7" fillId="0" borderId="21" xfId="0" applyFont="1" applyBorder="1" applyAlignment="1" applyProtection="1">
      <alignment horizontal="center" vertical="center" textRotation="90"/>
      <protection hidden="1"/>
    </xf>
    <xf numFmtId="0" fontId="7" fillId="0" borderId="22" xfId="0" applyFont="1" applyBorder="1" applyAlignment="1" applyProtection="1">
      <alignment horizontal="center" vertical="center" textRotation="90"/>
      <protection hidden="1"/>
    </xf>
    <xf numFmtId="0" fontId="7" fillId="0" borderId="39" xfId="0" applyFont="1" applyBorder="1" applyAlignment="1" applyProtection="1">
      <alignment horizontal="center" vertical="center" textRotation="90"/>
      <protection hidden="1"/>
    </xf>
    <xf numFmtId="0" fontId="8" fillId="0" borderId="21" xfId="0" applyFont="1" applyBorder="1" applyAlignment="1" applyProtection="1">
      <alignment horizontal="center" vertical="center" textRotation="90"/>
      <protection hidden="1"/>
    </xf>
    <xf numFmtId="0" fontId="8" fillId="0" borderId="22" xfId="0" applyFont="1" applyBorder="1" applyAlignment="1" applyProtection="1">
      <alignment horizontal="center" vertical="center" textRotation="90"/>
      <protection hidden="1"/>
    </xf>
    <xf numFmtId="0" fontId="7" fillId="2" borderId="23" xfId="0" applyFont="1" applyFill="1" applyBorder="1" applyAlignment="1" applyProtection="1">
      <alignment horizontal="center" vertical="center" textRotation="90" wrapText="1"/>
      <protection hidden="1"/>
    </xf>
    <xf numFmtId="0" fontId="7" fillId="2" borderId="16" xfId="0" applyFont="1" applyFill="1" applyBorder="1" applyAlignment="1" applyProtection="1">
      <alignment horizontal="center" vertical="center" textRotation="90" wrapText="1"/>
      <protection hidden="1"/>
    </xf>
    <xf numFmtId="0" fontId="8" fillId="0" borderId="200" xfId="0" applyFont="1" applyBorder="1" applyAlignment="1" applyProtection="1">
      <alignment horizontal="center" vertical="center"/>
      <protection hidden="1"/>
    </xf>
    <xf numFmtId="0" fontId="0" fillId="0" borderId="200" xfId="0" applyBorder="1" applyAlignment="1" applyProtection="1">
      <alignment horizontal="center" vertical="center"/>
      <protection hidden="1"/>
    </xf>
    <xf numFmtId="0" fontId="11" fillId="0" borderId="160" xfId="1" applyFont="1" applyBorder="1" applyAlignment="1">
      <alignment horizontal="left" vertical="top" wrapText="1"/>
    </xf>
    <xf numFmtId="0" fontId="11" fillId="0" borderId="161" xfId="1" applyFont="1" applyBorder="1" applyAlignment="1">
      <alignment horizontal="left" vertical="top" wrapText="1"/>
    </xf>
    <xf numFmtId="0" fontId="11" fillId="0" borderId="162" xfId="1" applyFont="1" applyBorder="1" applyAlignment="1">
      <alignment horizontal="left" vertical="top" wrapText="1"/>
    </xf>
    <xf numFmtId="0" fontId="11" fillId="0" borderId="103" xfId="1" applyFont="1" applyBorder="1" applyAlignment="1">
      <alignment horizontal="left" vertical="top" wrapText="1"/>
    </xf>
    <xf numFmtId="0" fontId="11" fillId="0" borderId="104" xfId="1" applyFont="1" applyBorder="1" applyAlignment="1">
      <alignment horizontal="left" vertical="top" wrapText="1"/>
    </xf>
    <xf numFmtId="0" fontId="11" fillId="0" borderId="105" xfId="1" applyFont="1" applyBorder="1" applyAlignment="1">
      <alignment horizontal="left" vertical="top" wrapText="1"/>
    </xf>
    <xf numFmtId="0" fontId="11" fillId="0" borderId="104" xfId="1" applyFont="1" applyBorder="1" applyAlignment="1">
      <alignment horizontal="left" vertical="center" wrapText="1"/>
    </xf>
    <xf numFmtId="0" fontId="11" fillId="0" borderId="105" xfId="1" applyFont="1" applyBorder="1" applyAlignment="1">
      <alignment horizontal="left" vertical="center" wrapText="1"/>
    </xf>
    <xf numFmtId="165" fontId="8" fillId="0" borderId="237" xfId="0" applyNumberFormat="1" applyFont="1" applyBorder="1" applyAlignment="1" applyProtection="1">
      <alignment horizontal="center" vertical="center"/>
      <protection hidden="1"/>
    </xf>
    <xf numFmtId="0" fontId="0" fillId="0" borderId="30" xfId="0" applyBorder="1" applyAlignment="1" applyProtection="1">
      <alignment horizontal="center" vertical="center" textRotation="90" wrapText="1"/>
      <protection locked="0" hidden="1"/>
    </xf>
    <xf numFmtId="170" fontId="3" fillId="0" borderId="29" xfId="0" applyNumberFormat="1" applyFont="1" applyBorder="1" applyAlignment="1" applyProtection="1">
      <alignment horizontal="center" vertical="center"/>
      <protection hidden="1"/>
    </xf>
    <xf numFmtId="170" fontId="3" fillId="0" borderId="28" xfId="0" applyNumberFormat="1" applyFont="1" applyBorder="1" applyAlignment="1" applyProtection="1">
      <alignment horizontal="center" vertical="center"/>
      <protection hidden="1"/>
    </xf>
    <xf numFmtId="170" fontId="0" fillId="0" borderId="30" xfId="0" applyNumberFormat="1" applyBorder="1" applyAlignment="1" applyProtection="1">
      <alignment horizontal="center" vertical="center"/>
      <protection hidden="1"/>
    </xf>
    <xf numFmtId="0" fontId="8" fillId="0" borderId="39" xfId="0" applyFont="1" applyBorder="1" applyAlignment="1" applyProtection="1">
      <alignment horizontal="center" vertical="center" textRotation="90"/>
      <protection hidden="1"/>
    </xf>
    <xf numFmtId="0" fontId="7" fillId="2" borderId="35" xfId="0" applyFont="1" applyFill="1" applyBorder="1" applyAlignment="1" applyProtection="1">
      <alignment horizontal="center" vertical="center" textRotation="90" wrapText="1"/>
      <protection hidden="1"/>
    </xf>
    <xf numFmtId="0" fontId="7" fillId="3" borderId="2" xfId="0" applyFont="1" applyFill="1" applyBorder="1" applyAlignment="1" applyProtection="1">
      <alignment horizontal="center" vertical="center"/>
      <protection hidden="1"/>
    </xf>
    <xf numFmtId="4" fontId="5" fillId="5" borderId="8" xfId="0" applyNumberFormat="1" applyFont="1" applyFill="1" applyBorder="1" applyAlignment="1" applyProtection="1">
      <alignment horizontal="center" vertical="center"/>
      <protection hidden="1"/>
    </xf>
    <xf numFmtId="4" fontId="5" fillId="5" borderId="9" xfId="0" applyNumberFormat="1" applyFont="1" applyFill="1" applyBorder="1" applyAlignment="1" applyProtection="1">
      <alignment horizontal="center" vertical="center"/>
      <protection hidden="1"/>
    </xf>
    <xf numFmtId="0" fontId="0" fillId="0" borderId="9" xfId="0" applyBorder="1" applyAlignment="1" applyProtection="1">
      <alignment horizontal="center" vertical="center"/>
      <protection hidden="1"/>
    </xf>
    <xf numFmtId="0" fontId="0" fillId="0" borderId="82" xfId="0" applyBorder="1" applyAlignment="1" applyProtection="1">
      <alignment horizontal="center" vertical="center"/>
      <protection hidden="1"/>
    </xf>
    <xf numFmtId="4" fontId="5" fillId="5" borderId="37" xfId="0" applyNumberFormat="1" applyFont="1" applyFill="1" applyBorder="1" applyAlignment="1" applyProtection="1">
      <alignment horizontal="center" vertical="center"/>
      <protection hidden="1"/>
    </xf>
    <xf numFmtId="4" fontId="5" fillId="5" borderId="38" xfId="0" applyNumberFormat="1" applyFont="1" applyFill="1" applyBorder="1" applyAlignment="1" applyProtection="1">
      <alignment horizontal="center" vertical="center"/>
      <protection hidden="1"/>
    </xf>
    <xf numFmtId="0" fontId="5" fillId="5" borderId="38" xfId="0" applyFont="1" applyFill="1" applyBorder="1" applyAlignment="1" applyProtection="1">
      <alignment horizontal="center" vertical="center"/>
      <protection hidden="1"/>
    </xf>
    <xf numFmtId="0" fontId="0" fillId="0" borderId="38" xfId="0" applyBorder="1" applyAlignment="1" applyProtection="1">
      <alignment horizontal="center" vertical="center"/>
      <protection hidden="1"/>
    </xf>
    <xf numFmtId="0" fontId="0" fillId="0" borderId="101" xfId="0" applyBorder="1" applyAlignment="1" applyProtection="1">
      <alignment horizontal="center" vertical="center"/>
      <protection hidden="1"/>
    </xf>
    <xf numFmtId="0" fontId="11" fillId="0" borderId="160" xfId="1" applyFont="1" applyBorder="1" applyAlignment="1">
      <alignment horizontal="left" vertical="center" wrapText="1"/>
    </xf>
    <xf numFmtId="0" fontId="11" fillId="0" borderId="161" xfId="1" applyFont="1" applyBorder="1" applyAlignment="1">
      <alignment horizontal="left" vertical="center" wrapText="1"/>
    </xf>
    <xf numFmtId="0" fontId="11" fillId="0" borderId="162" xfId="1" applyFont="1" applyBorder="1" applyAlignment="1">
      <alignment horizontal="left" vertical="center" wrapText="1"/>
    </xf>
    <xf numFmtId="0" fontId="11" fillId="0" borderId="106" xfId="1" applyFont="1" applyBorder="1" applyAlignment="1">
      <alignment horizontal="left" vertical="center" wrapText="1"/>
    </xf>
    <xf numFmtId="0" fontId="11" fillId="0" borderId="112" xfId="1" applyFont="1" applyBorder="1" applyAlignment="1">
      <alignment horizontal="left" vertical="center" wrapText="1"/>
    </xf>
    <xf numFmtId="0" fontId="11" fillId="0" borderId="107" xfId="1" applyFont="1" applyBorder="1" applyAlignment="1">
      <alignment horizontal="left" vertical="center" wrapText="1"/>
    </xf>
    <xf numFmtId="0" fontId="0" fillId="0" borderId="62" xfId="0" applyBorder="1" applyAlignment="1" applyProtection="1">
      <alignment horizontal="center" vertical="center"/>
      <protection hidden="1"/>
    </xf>
    <xf numFmtId="0" fontId="11" fillId="0" borderId="106" xfId="1" applyFont="1" applyBorder="1" applyAlignment="1">
      <alignment horizontal="left" vertical="top" wrapText="1"/>
    </xf>
    <xf numFmtId="0" fontId="11" fillId="0" borderId="112" xfId="1" applyFont="1" applyBorder="1" applyAlignment="1">
      <alignment horizontal="left" vertical="top" wrapText="1"/>
    </xf>
    <xf numFmtId="0" fontId="11" fillId="0" borderId="107" xfId="1" applyFont="1" applyBorder="1" applyAlignment="1">
      <alignment horizontal="left" vertical="top" wrapText="1"/>
    </xf>
    <xf numFmtId="0" fontId="8" fillId="0" borderId="155" xfId="0" applyFont="1" applyBorder="1" applyAlignment="1" applyProtection="1">
      <alignment horizontal="center" vertical="center"/>
      <protection hidden="1"/>
    </xf>
    <xf numFmtId="0" fontId="8" fillId="0" borderId="144" xfId="0" applyFont="1" applyBorder="1" applyAlignment="1" applyProtection="1">
      <alignment horizontal="center" vertical="center"/>
      <protection hidden="1"/>
    </xf>
    <xf numFmtId="0" fontId="8" fillId="0" borderId="96" xfId="0" applyFont="1" applyBorder="1" applyAlignment="1" applyProtection="1">
      <alignment horizontal="center" vertical="center"/>
      <protection hidden="1"/>
    </xf>
    <xf numFmtId="2" fontId="0" fillId="0" borderId="143" xfId="3" applyNumberFormat="1" applyFont="1" applyBorder="1" applyAlignment="1" applyProtection="1">
      <alignment horizontal="center" vertical="center"/>
      <protection hidden="1"/>
    </xf>
    <xf numFmtId="0" fontId="3" fillId="0" borderId="17" xfId="0" applyFont="1" applyBorder="1" applyAlignment="1" applyProtection="1">
      <alignment horizontal="center" vertical="center"/>
      <protection hidden="1"/>
    </xf>
    <xf numFmtId="0" fontId="0" fillId="0" borderId="56" xfId="0" applyBorder="1" applyAlignment="1">
      <alignment horizontal="center" vertical="center"/>
    </xf>
    <xf numFmtId="0" fontId="3" fillId="0" borderId="53" xfId="0" applyFont="1" applyBorder="1" applyAlignment="1" applyProtection="1">
      <alignment horizontal="center" vertical="center"/>
      <protection hidden="1"/>
    </xf>
    <xf numFmtId="0" fontId="0" fillId="0" borderId="18" xfId="0" applyBorder="1" applyAlignment="1">
      <alignment horizontal="center" vertical="center"/>
    </xf>
    <xf numFmtId="0" fontId="0" fillId="0" borderId="18" xfId="0" applyBorder="1" applyAlignment="1">
      <alignment vertical="center"/>
    </xf>
    <xf numFmtId="0" fontId="0" fillId="0" borderId="19" xfId="0" applyBorder="1" applyAlignment="1">
      <alignment vertical="center"/>
    </xf>
    <xf numFmtId="0" fontId="8" fillId="0" borderId="151" xfId="0" applyFont="1" applyBorder="1" applyAlignment="1" applyProtection="1">
      <alignment horizontal="center" vertical="center"/>
      <protection hidden="1"/>
    </xf>
    <xf numFmtId="0" fontId="3" fillId="0" borderId="29" xfId="0" applyFont="1" applyBorder="1" applyAlignment="1" applyProtection="1">
      <alignment horizontal="center" vertical="center"/>
      <protection hidden="1"/>
    </xf>
    <xf numFmtId="0" fontId="0" fillId="0" borderId="30" xfId="0" applyBorder="1" applyAlignment="1">
      <alignment horizontal="center" vertical="center"/>
    </xf>
    <xf numFmtId="0" fontId="3" fillId="0" borderId="50" xfId="0" applyFont="1" applyBorder="1" applyAlignment="1" applyProtection="1">
      <alignment horizontal="center" vertical="center"/>
      <protection hidden="1"/>
    </xf>
    <xf numFmtId="0" fontId="3" fillId="0" borderId="29" xfId="0" applyFont="1" applyBorder="1" applyAlignment="1" applyProtection="1">
      <alignment horizontal="left" vertical="center" wrapText="1"/>
      <protection hidden="1"/>
    </xf>
    <xf numFmtId="0" fontId="0" fillId="0" borderId="30" xfId="0" applyBorder="1" applyAlignment="1">
      <alignment vertical="center"/>
    </xf>
    <xf numFmtId="2" fontId="19" fillId="0" borderId="58" xfId="3" applyNumberFormat="1" applyFont="1" applyFill="1" applyBorder="1" applyAlignment="1" applyProtection="1">
      <alignment horizontal="center" vertical="center"/>
      <protection hidden="1"/>
    </xf>
    <xf numFmtId="0" fontId="3" fillId="0" borderId="17" xfId="0" applyFont="1" applyBorder="1" applyAlignment="1" applyProtection="1">
      <alignment horizontal="center" vertical="center" wrapText="1"/>
      <protection hidden="1"/>
    </xf>
    <xf numFmtId="0" fontId="15" fillId="0" borderId="18" xfId="0" applyFont="1" applyBorder="1" applyAlignment="1" applyProtection="1">
      <alignment horizontal="center" vertical="center"/>
      <protection hidden="1"/>
    </xf>
    <xf numFmtId="0" fontId="15" fillId="0" borderId="19" xfId="0" applyFont="1" applyBorder="1" applyAlignment="1" applyProtection="1">
      <alignment horizontal="center" vertical="center"/>
      <protection hidden="1"/>
    </xf>
    <xf numFmtId="0" fontId="8" fillId="6" borderId="11" xfId="0" applyFont="1" applyFill="1" applyBorder="1" applyAlignment="1" applyProtection="1">
      <alignment horizontal="center" vertical="center" textRotation="90" wrapText="1"/>
      <protection locked="0"/>
    </xf>
    <xf numFmtId="0" fontId="36" fillId="0" borderId="112" xfId="1" applyFont="1" applyBorder="1" applyAlignment="1">
      <alignment horizontal="left" vertical="center" wrapText="1"/>
    </xf>
    <xf numFmtId="0" fontId="36" fillId="0" borderId="107" xfId="1" applyFont="1" applyBorder="1" applyAlignment="1">
      <alignment horizontal="left" vertical="center" wrapText="1"/>
    </xf>
    <xf numFmtId="0" fontId="8" fillId="0" borderId="10" xfId="0" applyFont="1" applyBorder="1" applyAlignment="1" applyProtection="1">
      <alignment horizontal="center" vertical="center" textRotation="90"/>
      <protection hidden="1"/>
    </xf>
    <xf numFmtId="0" fontId="0" fillId="0" borderId="139" xfId="0" applyBorder="1" applyAlignment="1">
      <alignment horizontal="center" vertical="center" textRotation="90"/>
    </xf>
    <xf numFmtId="0" fontId="0" fillId="0" borderId="12" xfId="0" applyBorder="1" applyAlignment="1">
      <alignment horizontal="center" vertical="center" textRotation="90"/>
    </xf>
    <xf numFmtId="0" fontId="0" fillId="0" borderId="114" xfId="0" applyBorder="1" applyAlignment="1">
      <alignment horizontal="center" vertical="center" textRotation="90"/>
    </xf>
    <xf numFmtId="0" fontId="0" fillId="0" borderId="13" xfId="0" applyBorder="1" applyAlignment="1">
      <alignment horizontal="center" vertical="center" textRotation="90"/>
    </xf>
    <xf numFmtId="0" fontId="0" fillId="0" borderId="140" xfId="0" applyBorder="1" applyAlignment="1">
      <alignment horizontal="center" vertical="center" textRotation="90"/>
    </xf>
    <xf numFmtId="0" fontId="8" fillId="0" borderId="99" xfId="0" applyFont="1" applyBorder="1" applyAlignment="1" applyProtection="1">
      <alignment horizontal="center" vertical="center"/>
      <protection hidden="1"/>
    </xf>
    <xf numFmtId="0" fontId="8" fillId="0" borderId="153" xfId="0" applyFont="1" applyBorder="1" applyAlignment="1" applyProtection="1">
      <alignment horizontal="center" vertical="center"/>
      <protection hidden="1"/>
    </xf>
    <xf numFmtId="0" fontId="8" fillId="0" borderId="199" xfId="0" applyFont="1" applyBorder="1" applyAlignment="1" applyProtection="1">
      <alignment horizontal="center" vertical="center"/>
      <protection hidden="1"/>
    </xf>
    <xf numFmtId="0" fontId="8" fillId="0" borderId="167" xfId="0" applyFont="1" applyBorder="1" applyAlignment="1" applyProtection="1">
      <alignment horizontal="center" vertical="center"/>
      <protection hidden="1"/>
    </xf>
    <xf numFmtId="0" fontId="0" fillId="0" borderId="168" xfId="0" applyBorder="1" applyAlignment="1" applyProtection="1">
      <alignment horizontal="center" vertical="center"/>
      <protection hidden="1"/>
    </xf>
    <xf numFmtId="0" fontId="0" fillId="0" borderId="169" xfId="0" applyBorder="1" applyAlignment="1" applyProtection="1">
      <alignment horizontal="center" vertical="center"/>
      <protection hidden="1"/>
    </xf>
    <xf numFmtId="165" fontId="8" fillId="0" borderId="236" xfId="0" applyNumberFormat="1" applyFont="1" applyBorder="1" applyAlignment="1" applyProtection="1">
      <alignment horizontal="center" vertical="center"/>
      <protection hidden="1"/>
    </xf>
    <xf numFmtId="0" fontId="0" fillId="0" borderId="236" xfId="0" applyBorder="1" applyAlignment="1" applyProtection="1">
      <alignment horizontal="center" vertical="center"/>
      <protection hidden="1"/>
    </xf>
    <xf numFmtId="0" fontId="8" fillId="0" borderId="189" xfId="0" applyFont="1" applyBorder="1" applyAlignment="1" applyProtection="1">
      <alignment horizontal="center" vertical="center"/>
      <protection hidden="1"/>
    </xf>
    <xf numFmtId="0" fontId="0" fillId="0" borderId="189" xfId="0" applyBorder="1" applyAlignment="1" applyProtection="1">
      <alignment horizontal="center" vertical="center"/>
      <protection hidden="1"/>
    </xf>
    <xf numFmtId="0" fontId="8" fillId="0" borderId="202" xfId="0" applyFont="1" applyBorder="1" applyAlignment="1" applyProtection="1">
      <alignment horizontal="center" vertical="center"/>
      <protection hidden="1"/>
    </xf>
    <xf numFmtId="0" fontId="8" fillId="0" borderId="188" xfId="0" applyFont="1" applyBorder="1" applyAlignment="1" applyProtection="1">
      <alignment horizontal="center" vertical="center"/>
      <protection hidden="1"/>
    </xf>
    <xf numFmtId="0" fontId="11" fillId="0" borderId="209" xfId="1" applyFont="1" applyBorder="1" applyAlignment="1">
      <alignment horizontal="left" vertical="center" wrapText="1"/>
    </xf>
    <xf numFmtId="0" fontId="0" fillId="0" borderId="210" xfId="0" applyBorder="1" applyAlignment="1">
      <alignment horizontal="left" vertical="center" wrapText="1"/>
    </xf>
    <xf numFmtId="0" fontId="0" fillId="0" borderId="211" xfId="0" applyBorder="1" applyAlignment="1">
      <alignment horizontal="left" vertical="center" wrapText="1"/>
    </xf>
    <xf numFmtId="0" fontId="8" fillId="0" borderId="193" xfId="0" applyFont="1" applyBorder="1" applyAlignment="1" applyProtection="1">
      <alignment horizontal="center" vertical="center"/>
      <protection hidden="1"/>
    </xf>
    <xf numFmtId="0" fontId="0" fillId="0" borderId="22" xfId="0" applyBorder="1" applyAlignment="1">
      <alignment horizontal="center" vertical="center" textRotation="90"/>
    </xf>
    <xf numFmtId="0" fontId="0" fillId="0" borderId="39" xfId="0" applyBorder="1" applyAlignment="1">
      <alignment horizontal="center" vertical="center" textRotation="90"/>
    </xf>
    <xf numFmtId="0" fontId="27" fillId="3" borderId="106" xfId="1" applyFont="1" applyFill="1" applyBorder="1" applyAlignment="1">
      <alignment horizontal="center" vertical="center" wrapText="1"/>
    </xf>
    <xf numFmtId="0" fontId="27" fillId="3" borderId="112" xfId="1" applyFont="1" applyFill="1" applyBorder="1" applyAlignment="1">
      <alignment horizontal="center" vertical="center" wrapText="1"/>
    </xf>
    <xf numFmtId="0" fontId="27" fillId="3" borderId="107" xfId="1" applyFont="1" applyFill="1" applyBorder="1" applyAlignment="1">
      <alignment horizontal="center" vertical="center" wrapText="1"/>
    </xf>
    <xf numFmtId="0" fontId="27" fillId="3" borderId="158" xfId="1" applyFont="1" applyFill="1" applyBorder="1" applyAlignment="1">
      <alignment horizontal="center" vertical="center" wrapText="1"/>
    </xf>
    <xf numFmtId="0" fontId="26" fillId="3" borderId="112" xfId="1" applyFill="1" applyBorder="1" applyAlignment="1">
      <alignment horizontal="center" vertical="center" wrapText="1"/>
    </xf>
    <xf numFmtId="0" fontId="26" fillId="3" borderId="107" xfId="1" applyFill="1" applyBorder="1" applyAlignment="1">
      <alignment horizontal="center" vertical="center" wrapText="1"/>
    </xf>
    <xf numFmtId="0" fontId="11" fillId="0" borderId="132" xfId="1" applyFont="1" applyBorder="1" applyAlignment="1">
      <alignment horizontal="left" vertical="top" wrapText="1"/>
    </xf>
    <xf numFmtId="0" fontId="11" fillId="0" borderId="163" xfId="1" applyFont="1" applyBorder="1" applyAlignment="1">
      <alignment horizontal="left" vertical="top" wrapText="1"/>
    </xf>
    <xf numFmtId="0" fontId="11" fillId="0" borderId="130" xfId="1" applyFont="1" applyBorder="1" applyAlignment="1">
      <alignment horizontal="left" vertical="top" wrapText="1"/>
    </xf>
    <xf numFmtId="0" fontId="8" fillId="0" borderId="92" xfId="0" applyFont="1" applyBorder="1" applyAlignment="1" applyProtection="1">
      <alignment horizontal="center" vertical="center"/>
      <protection hidden="1"/>
    </xf>
    <xf numFmtId="0" fontId="7" fillId="2" borderId="2" xfId="0" applyFont="1" applyFill="1" applyBorder="1" applyAlignment="1" applyProtection="1">
      <alignment horizontal="center" vertical="center" textRotation="90"/>
      <protection hidden="1"/>
    </xf>
    <xf numFmtId="0" fontId="32" fillId="3" borderId="158" xfId="1" applyFont="1" applyFill="1" applyBorder="1" applyAlignment="1">
      <alignment horizontal="center" vertical="center" textRotation="90" wrapText="1"/>
    </xf>
    <xf numFmtId="0" fontId="36" fillId="3" borderId="112" xfId="1" applyFont="1" applyFill="1" applyBorder="1" applyAlignment="1">
      <alignment horizontal="center" vertical="center" textRotation="90" wrapText="1"/>
    </xf>
    <xf numFmtId="0" fontId="36" fillId="3" borderId="107" xfId="1" applyFont="1" applyFill="1" applyBorder="1" applyAlignment="1">
      <alignment horizontal="center" vertical="center" textRotation="90" wrapText="1"/>
    </xf>
    <xf numFmtId="0" fontId="11" fillId="0" borderId="108" xfId="1" applyFont="1" applyBorder="1" applyAlignment="1">
      <alignment horizontal="left" vertical="center" wrapText="1"/>
    </xf>
    <xf numFmtId="0" fontId="11" fillId="0" borderId="113" xfId="1" applyFont="1" applyBorder="1" applyAlignment="1">
      <alignment horizontal="left" vertical="center" wrapText="1"/>
    </xf>
    <xf numFmtId="0" fontId="11" fillId="0" borderId="110" xfId="1" applyFont="1" applyBorder="1" applyAlignment="1">
      <alignment horizontal="left" vertical="center" wrapText="1"/>
    </xf>
    <xf numFmtId="0" fontId="8" fillId="4" borderId="219" xfId="0" applyFont="1" applyFill="1" applyBorder="1" applyAlignment="1" applyProtection="1">
      <alignment horizontal="center" vertical="center" wrapText="1" shrinkToFit="1"/>
      <protection locked="0" hidden="1"/>
    </xf>
    <xf numFmtId="0" fontId="0" fillId="4" borderId="214" xfId="0" applyFill="1" applyBorder="1" applyAlignment="1">
      <alignment horizontal="center" vertical="center" wrapText="1" shrinkToFit="1"/>
    </xf>
    <xf numFmtId="0" fontId="0" fillId="4" borderId="220" xfId="0" applyFill="1" applyBorder="1" applyAlignment="1">
      <alignment horizontal="center" vertical="center" wrapText="1" shrinkToFit="1"/>
    </xf>
    <xf numFmtId="0" fontId="8" fillId="4" borderId="216" xfId="0" applyFont="1" applyFill="1" applyBorder="1" applyAlignment="1" applyProtection="1">
      <alignment horizontal="center" vertical="center"/>
      <protection locked="0" hidden="1"/>
    </xf>
    <xf numFmtId="0" fontId="0" fillId="4" borderId="217" xfId="0" applyFill="1" applyBorder="1" applyAlignment="1">
      <alignment horizontal="center" vertical="center"/>
    </xf>
    <xf numFmtId="0" fontId="0" fillId="4" borderId="218" xfId="0" applyFill="1" applyBorder="1" applyAlignment="1">
      <alignment horizontal="center" vertical="center"/>
    </xf>
    <xf numFmtId="0" fontId="8" fillId="6" borderId="233" xfId="0" applyFont="1" applyFill="1" applyBorder="1" applyAlignment="1" applyProtection="1">
      <alignment horizontal="center" vertical="center"/>
      <protection locked="0" hidden="1"/>
    </xf>
    <xf numFmtId="0" fontId="0" fillId="0" borderId="68" xfId="0" applyBorder="1" applyAlignment="1">
      <alignment horizontal="center" vertical="center"/>
    </xf>
    <xf numFmtId="0" fontId="0" fillId="0" borderId="240" xfId="0" applyBorder="1" applyAlignment="1">
      <alignment horizontal="center" vertical="center"/>
    </xf>
    <xf numFmtId="4" fontId="17" fillId="0" borderId="53" xfId="0" applyNumberFormat="1" applyFont="1" applyBorder="1" applyAlignment="1" applyProtection="1">
      <alignment horizontal="center" vertical="center"/>
      <protection hidden="1"/>
    </xf>
    <xf numFmtId="0" fontId="18" fillId="0" borderId="18" xfId="0" applyFont="1" applyBorder="1" applyAlignment="1" applyProtection="1">
      <alignment horizontal="center" vertical="center"/>
      <protection hidden="1"/>
    </xf>
    <xf numFmtId="0" fontId="18" fillId="0" borderId="56" xfId="0" applyFont="1" applyBorder="1" applyAlignment="1" applyProtection="1">
      <alignment horizontal="center" vertical="center"/>
      <protection hidden="1"/>
    </xf>
    <xf numFmtId="0" fontId="11" fillId="0" borderId="4" xfId="1" applyFont="1" applyBorder="1" applyAlignment="1">
      <alignment horizontal="left" vertical="center" wrapText="1"/>
    </xf>
    <xf numFmtId="0" fontId="0" fillId="0" borderId="4" xfId="0" applyBorder="1" applyAlignment="1">
      <alignment horizontal="left" vertical="center" wrapText="1"/>
    </xf>
    <xf numFmtId="0" fontId="8" fillId="6" borderId="243" xfId="0" applyFont="1" applyFill="1" applyBorder="1" applyAlignment="1" applyProtection="1">
      <alignment horizontal="center" vertical="center" wrapText="1" shrinkToFit="1"/>
      <protection locked="0" hidden="1"/>
    </xf>
    <xf numFmtId="0" fontId="0" fillId="0" borderId="41" xfId="0" applyBorder="1" applyAlignment="1">
      <alignment horizontal="center" vertical="center" wrapText="1" shrinkToFit="1"/>
    </xf>
    <xf numFmtId="0" fontId="0" fillId="0" borderId="245" xfId="0" applyBorder="1" applyAlignment="1">
      <alignment horizontal="center" vertical="center" wrapText="1" shrinkToFit="1"/>
    </xf>
    <xf numFmtId="0" fontId="11" fillId="0" borderId="253" xfId="1" applyFont="1" applyBorder="1" applyAlignment="1">
      <alignment horizontal="left" vertical="center" wrapText="1"/>
    </xf>
    <xf numFmtId="0" fontId="0" fillId="0" borderId="104" xfId="0" applyBorder="1" applyAlignment="1">
      <alignment horizontal="left" vertical="center" wrapText="1"/>
    </xf>
    <xf numFmtId="0" fontId="0" fillId="0" borderId="112" xfId="0" applyBorder="1" applyAlignment="1">
      <alignment horizontal="left" vertical="center" wrapText="1"/>
    </xf>
    <xf numFmtId="0" fontId="4" fillId="6" borderId="68" xfId="4" applyFont="1" applyFill="1" applyBorder="1" applyAlignment="1" applyProtection="1">
      <alignment horizontal="left" vertical="top" wrapText="1"/>
      <protection locked="0"/>
    </xf>
    <xf numFmtId="0" fontId="36" fillId="0" borderId="161" xfId="1" applyFont="1" applyBorder="1" applyAlignment="1">
      <alignment horizontal="left" vertical="center" wrapText="1"/>
    </xf>
    <xf numFmtId="0" fontId="36" fillId="0" borderId="162" xfId="1" applyFont="1" applyBorder="1" applyAlignment="1">
      <alignment horizontal="left" vertical="center" wrapText="1"/>
    </xf>
    <xf numFmtId="0" fontId="20" fillId="4" borderId="58" xfId="0" applyFont="1" applyFill="1" applyBorder="1" applyAlignment="1" applyProtection="1">
      <alignment horizontal="center" vertical="center"/>
      <protection hidden="1"/>
    </xf>
    <xf numFmtId="0" fontId="0" fillId="0" borderId="52" xfId="0" applyBorder="1" applyAlignment="1">
      <alignment horizontal="center" vertical="center"/>
    </xf>
    <xf numFmtId="0" fontId="20" fillId="4" borderId="53" xfId="0" applyFont="1" applyFill="1" applyBorder="1" applyAlignment="1" applyProtection="1">
      <alignment horizontal="center" vertical="center"/>
      <protection hidden="1"/>
    </xf>
    <xf numFmtId="0" fontId="0" fillId="0" borderId="19" xfId="0" applyBorder="1" applyAlignment="1">
      <alignment horizontal="center" vertical="center"/>
    </xf>
    <xf numFmtId="0" fontId="3" fillId="5" borderId="52" xfId="0" applyFont="1" applyFill="1" applyBorder="1" applyAlignment="1" applyProtection="1">
      <alignment horizontal="center" vertical="center"/>
      <protection hidden="1"/>
    </xf>
    <xf numFmtId="171" fontId="3" fillId="0" borderId="52" xfId="0" applyNumberFormat="1" applyFont="1" applyBorder="1" applyAlignment="1" applyProtection="1">
      <alignment horizontal="center" vertical="center"/>
      <protection hidden="1"/>
    </xf>
    <xf numFmtId="171" fontId="0" fillId="0" borderId="143" xfId="0" applyNumberFormat="1" applyBorder="1" applyAlignment="1" applyProtection="1">
      <alignment horizontal="center" vertical="center"/>
      <protection hidden="1"/>
    </xf>
    <xf numFmtId="171" fontId="3" fillId="6" borderId="52" xfId="0" applyNumberFormat="1" applyFont="1" applyFill="1" applyBorder="1" applyAlignment="1" applyProtection="1">
      <alignment horizontal="center" vertical="center"/>
      <protection locked="0"/>
    </xf>
    <xf numFmtId="171" fontId="0" fillId="6" borderId="143" xfId="0" applyNumberFormat="1" applyFill="1" applyBorder="1" applyAlignment="1" applyProtection="1">
      <alignment horizontal="center" vertical="center"/>
      <protection locked="0"/>
    </xf>
    <xf numFmtId="0" fontId="3" fillId="5" borderId="17" xfId="0" applyFont="1" applyFill="1" applyBorder="1" applyAlignment="1" applyProtection="1">
      <alignment horizontal="center" vertical="center"/>
      <protection hidden="1"/>
    </xf>
    <xf numFmtId="0" fontId="17" fillId="5" borderId="13" xfId="0" applyFont="1" applyFill="1" applyBorder="1" applyAlignment="1" applyProtection="1">
      <alignment horizontal="center" vertical="center"/>
      <protection hidden="1"/>
    </xf>
    <xf numFmtId="0" fontId="0" fillId="0" borderId="247" xfId="0" applyBorder="1" applyAlignment="1">
      <alignment horizontal="center" vertical="center"/>
    </xf>
    <xf numFmtId="0" fontId="17" fillId="5" borderId="7" xfId="0" applyFont="1" applyFill="1" applyBorder="1" applyAlignment="1" applyProtection="1">
      <alignment horizontal="center" vertical="center"/>
      <protection hidden="1"/>
    </xf>
    <xf numFmtId="0" fontId="0" fillId="0" borderId="7" xfId="0" applyBorder="1" applyAlignment="1">
      <alignment horizontal="center" vertical="center"/>
    </xf>
    <xf numFmtId="0" fontId="0" fillId="0" borderId="142" xfId="0" applyBorder="1" applyAlignment="1">
      <alignment horizontal="center" vertical="center"/>
    </xf>
    <xf numFmtId="0" fontId="3" fillId="5" borderId="48" xfId="0" applyFont="1" applyFill="1" applyBorder="1" applyAlignment="1" applyProtection="1">
      <alignment horizontal="center" vertical="center"/>
      <protection hidden="1"/>
    </xf>
    <xf numFmtId="0" fontId="0" fillId="0" borderId="72" xfId="0" applyBorder="1" applyAlignment="1">
      <alignment horizontal="center" vertical="center"/>
    </xf>
    <xf numFmtId="0" fontId="0" fillId="0" borderId="49" xfId="0" applyBorder="1" applyAlignment="1">
      <alignment horizontal="center" vertical="center"/>
    </xf>
    <xf numFmtId="0" fontId="0" fillId="0" borderId="57" xfId="0" applyBorder="1" applyAlignment="1">
      <alignment horizontal="center" vertical="center"/>
    </xf>
    <xf numFmtId="0" fontId="3" fillId="5" borderId="50" xfId="0" applyFont="1" applyFill="1" applyBorder="1" applyAlignment="1" applyProtection="1">
      <alignment horizontal="center" vertical="center"/>
      <protection hidden="1"/>
    </xf>
    <xf numFmtId="0" fontId="0" fillId="0" borderId="28" xfId="0" applyBorder="1" applyAlignment="1">
      <alignment horizontal="center" vertical="center"/>
    </xf>
    <xf numFmtId="0" fontId="0" fillId="0" borderId="51" xfId="0" applyBorder="1" applyAlignment="1">
      <alignment horizontal="center" vertical="center"/>
    </xf>
    <xf numFmtId="0" fontId="3" fillId="5" borderId="54" xfId="0" applyFont="1" applyFill="1" applyBorder="1" applyAlignment="1" applyProtection="1">
      <alignment horizontal="center" vertical="center"/>
      <protection hidden="1"/>
    </xf>
    <xf numFmtId="0" fontId="0" fillId="0" borderId="31" xfId="0" applyBorder="1" applyAlignment="1">
      <alignment horizontal="center" vertical="center"/>
    </xf>
    <xf numFmtId="0" fontId="0" fillId="0" borderId="55" xfId="0" applyBorder="1" applyAlignment="1">
      <alignment horizontal="center" vertical="center"/>
    </xf>
    <xf numFmtId="0" fontId="0" fillId="0" borderId="60" xfId="0" applyBorder="1" applyAlignment="1">
      <alignment horizontal="center" vertical="center"/>
    </xf>
    <xf numFmtId="0" fontId="17" fillId="5" borderId="12" xfId="0" applyFont="1" applyFill="1" applyBorder="1" applyAlignment="1" applyProtection="1">
      <alignment horizontal="center" vertical="center"/>
      <protection hidden="1"/>
    </xf>
    <xf numFmtId="0" fontId="0" fillId="0" borderId="246" xfId="0" applyBorder="1" applyAlignment="1">
      <alignment horizontal="center" vertical="center"/>
    </xf>
    <xf numFmtId="0" fontId="17" fillId="5" borderId="0" xfId="0" applyFont="1" applyFill="1" applyAlignment="1" applyProtection="1">
      <alignment horizontal="center" vertical="center"/>
      <protection hidden="1"/>
    </xf>
    <xf numFmtId="0" fontId="0" fillId="0" borderId="0" xfId="0" applyAlignment="1">
      <alignment horizontal="center" vertical="center"/>
    </xf>
    <xf numFmtId="0" fontId="0" fillId="0" borderId="6" xfId="0" applyBorder="1" applyAlignment="1">
      <alignment horizontal="center" vertical="center"/>
    </xf>
    <xf numFmtId="0" fontId="17" fillId="5" borderId="10" xfId="0" applyFont="1" applyFill="1" applyBorder="1" applyAlignment="1" applyProtection="1">
      <alignment horizontal="center" vertical="center"/>
      <protection hidden="1"/>
    </xf>
    <xf numFmtId="0" fontId="0" fillId="0" borderId="137" xfId="0" applyBorder="1" applyAlignment="1">
      <alignment horizontal="center" vertical="center"/>
    </xf>
    <xf numFmtId="0" fontId="17" fillId="5" borderId="11" xfId="0" applyFont="1" applyFill="1" applyBorder="1" applyAlignment="1" applyProtection="1">
      <alignment horizontal="center" vertical="center"/>
      <protection hidden="1"/>
    </xf>
    <xf numFmtId="0" fontId="0" fillId="0" borderId="11" xfId="0" applyBorder="1" applyAlignment="1">
      <alignment horizontal="center" vertical="center"/>
    </xf>
    <xf numFmtId="0" fontId="0" fillId="0" borderId="20" xfId="0" applyBorder="1" applyAlignment="1">
      <alignment horizontal="center" vertical="center"/>
    </xf>
    <xf numFmtId="0" fontId="18" fillId="0" borderId="19" xfId="0" applyFont="1" applyBorder="1" applyAlignment="1" applyProtection="1">
      <alignment horizontal="center" vertical="center"/>
      <protection hidden="1"/>
    </xf>
    <xf numFmtId="0" fontId="3" fillId="2" borderId="17" xfId="0" applyFont="1" applyFill="1" applyBorder="1" applyAlignment="1" applyProtection="1">
      <alignment horizontal="center" vertical="center" wrapText="1" shrinkToFit="1"/>
      <protection hidden="1"/>
    </xf>
    <xf numFmtId="0" fontId="15" fillId="0" borderId="18" xfId="0" applyFont="1" applyBorder="1" applyProtection="1">
      <protection hidden="1"/>
    </xf>
    <xf numFmtId="0" fontId="15" fillId="0" borderId="56" xfId="0" applyFont="1" applyBorder="1" applyProtection="1">
      <protection hidden="1"/>
    </xf>
    <xf numFmtId="0" fontId="36" fillId="0" borderId="113" xfId="1" applyFont="1" applyBorder="1" applyAlignment="1">
      <alignment horizontal="left" vertical="center" wrapText="1"/>
    </xf>
    <xf numFmtId="0" fontId="36" fillId="0" borderId="110" xfId="1" applyFont="1" applyBorder="1" applyAlignment="1">
      <alignment horizontal="left" vertical="center" wrapText="1"/>
    </xf>
    <xf numFmtId="0" fontId="36" fillId="0" borderId="116" xfId="1" applyFont="1" applyBorder="1" applyAlignment="1">
      <alignment horizontal="left" vertical="center" wrapText="1"/>
    </xf>
    <xf numFmtId="0" fontId="36" fillId="0" borderId="111" xfId="1" applyFont="1" applyBorder="1" applyAlignment="1">
      <alignment horizontal="left" vertical="center" wrapText="1"/>
    </xf>
    <xf numFmtId="0" fontId="11" fillId="0" borderId="107" xfId="0" applyFont="1" applyBorder="1" applyAlignment="1">
      <alignment horizontal="left" vertical="center" wrapText="1"/>
    </xf>
    <xf numFmtId="0" fontId="8" fillId="3" borderId="24" xfId="0" applyFont="1" applyFill="1" applyBorder="1" applyAlignment="1" applyProtection="1">
      <alignment horizontal="center" vertical="center"/>
      <protection hidden="1"/>
    </xf>
    <xf numFmtId="0" fontId="0" fillId="3" borderId="1" xfId="0" applyFill="1" applyBorder="1" applyProtection="1">
      <protection hidden="1"/>
    </xf>
    <xf numFmtId="0" fontId="8" fillId="0" borderId="25" xfId="0" applyFont="1" applyBorder="1" applyAlignment="1" applyProtection="1">
      <alignment horizontal="center" vertical="center" wrapText="1" shrinkToFit="1"/>
      <protection hidden="1"/>
    </xf>
    <xf numFmtId="0" fontId="0" fillId="0" borderId="4" xfId="0" applyBorder="1" applyProtection="1">
      <protection hidden="1"/>
    </xf>
    <xf numFmtId="0" fontId="36" fillId="8" borderId="106" xfId="1" applyFont="1" applyFill="1" applyBorder="1" applyAlignment="1">
      <alignment horizontal="center" vertical="center" wrapText="1"/>
    </xf>
    <xf numFmtId="0" fontId="36" fillId="8" borderId="107" xfId="1" applyFont="1" applyFill="1" applyBorder="1" applyAlignment="1">
      <alignment horizontal="center" vertical="center" wrapText="1"/>
    </xf>
    <xf numFmtId="0" fontId="32" fillId="3" borderId="121" xfId="1" applyFont="1" applyFill="1" applyBorder="1" applyAlignment="1">
      <alignment horizontal="center" vertical="center" wrapText="1"/>
    </xf>
    <xf numFmtId="0" fontId="32" fillId="3" borderId="70" xfId="1" applyFont="1" applyFill="1" applyBorder="1" applyAlignment="1">
      <alignment horizontal="center" vertical="center" wrapText="1"/>
    </xf>
    <xf numFmtId="0" fontId="32" fillId="3" borderId="71" xfId="1" applyFont="1" applyFill="1" applyBorder="1" applyAlignment="1">
      <alignment horizontal="center" vertical="center" wrapText="1"/>
    </xf>
    <xf numFmtId="0" fontId="32" fillId="3" borderId="120" xfId="1" applyFont="1" applyFill="1" applyBorder="1" applyAlignment="1">
      <alignment horizontal="center" vertical="center" wrapText="1"/>
    </xf>
    <xf numFmtId="0" fontId="34" fillId="8" borderId="109" xfId="1" applyFont="1" applyFill="1" applyBorder="1" applyAlignment="1">
      <alignment horizontal="left" vertical="top" wrapText="1"/>
    </xf>
    <xf numFmtId="0" fontId="34" fillId="8" borderId="111" xfId="1" applyFont="1" applyFill="1" applyBorder="1" applyAlignment="1">
      <alignment horizontal="left" vertical="top" wrapText="1"/>
    </xf>
    <xf numFmtId="0" fontId="34" fillId="9" borderId="109" xfId="1" applyFont="1" applyFill="1" applyBorder="1" applyAlignment="1">
      <alignment horizontal="left" vertical="top" wrapText="1"/>
    </xf>
    <xf numFmtId="0" fontId="34" fillId="9" borderId="111" xfId="1" applyFont="1" applyFill="1" applyBorder="1" applyAlignment="1">
      <alignment horizontal="left" vertical="top" wrapText="1"/>
    </xf>
    <xf numFmtId="0" fontId="32" fillId="3" borderId="69" xfId="1" applyFont="1" applyFill="1" applyBorder="1" applyAlignment="1">
      <alignment horizontal="center" vertical="center" wrapText="1"/>
    </xf>
    <xf numFmtId="0" fontId="32" fillId="3" borderId="70" xfId="0" applyFont="1" applyFill="1" applyBorder="1" applyAlignment="1">
      <alignment horizontal="center" vertical="center" wrapText="1"/>
    </xf>
    <xf numFmtId="0" fontId="32" fillId="3" borderId="120" xfId="0" applyFont="1" applyFill="1" applyBorder="1" applyAlignment="1">
      <alignment horizontal="center" vertical="center" wrapText="1"/>
    </xf>
    <xf numFmtId="0" fontId="34" fillId="8" borderId="115" xfId="1" applyFont="1" applyFill="1" applyBorder="1" applyAlignment="1">
      <alignment horizontal="left" vertical="center" wrapText="1"/>
    </xf>
    <xf numFmtId="0" fontId="34" fillId="8" borderId="0" xfId="1" applyFont="1" applyFill="1" applyAlignment="1">
      <alignment horizontal="left" vertical="center" wrapText="1"/>
    </xf>
    <xf numFmtId="0" fontId="34" fillId="9" borderId="115" xfId="1" applyFont="1" applyFill="1" applyBorder="1" applyAlignment="1">
      <alignment horizontal="left" vertical="top" wrapText="1"/>
    </xf>
    <xf numFmtId="0" fontId="34" fillId="9" borderId="0" xfId="1" applyFont="1" applyFill="1" applyAlignment="1">
      <alignment horizontal="left" vertical="top" wrapText="1"/>
    </xf>
    <xf numFmtId="0" fontId="34" fillId="9" borderId="116" xfId="1" applyFont="1" applyFill="1" applyBorder="1" applyAlignment="1">
      <alignment horizontal="left" vertical="top" wrapText="1"/>
    </xf>
    <xf numFmtId="0" fontId="32" fillId="3" borderId="121" xfId="1" applyFont="1" applyFill="1" applyBorder="1" applyAlignment="1">
      <alignment horizontal="left" vertical="center" wrapText="1" indent="1"/>
    </xf>
    <xf numFmtId="0" fontId="32" fillId="3" borderId="70" xfId="1" applyFont="1" applyFill="1" applyBorder="1" applyAlignment="1">
      <alignment horizontal="left" vertical="center" wrapText="1" indent="1"/>
    </xf>
    <xf numFmtId="0" fontId="0" fillId="3" borderId="70" xfId="0" applyFill="1" applyBorder="1" applyAlignment="1">
      <alignment horizontal="left" wrapText="1"/>
    </xf>
    <xf numFmtId="0" fontId="0" fillId="3" borderId="71" xfId="0" applyFill="1" applyBorder="1" applyAlignment="1">
      <alignment horizontal="left" wrapText="1"/>
    </xf>
    <xf numFmtId="0" fontId="36" fillId="9" borderId="106" xfId="1" applyFont="1" applyFill="1" applyBorder="1" applyAlignment="1">
      <alignment horizontal="center" vertical="center" wrapText="1"/>
    </xf>
    <xf numFmtId="0" fontId="36" fillId="9" borderId="107" xfId="1" applyFont="1" applyFill="1" applyBorder="1" applyAlignment="1">
      <alignment horizontal="center" vertical="center" wrapText="1"/>
    </xf>
    <xf numFmtId="0" fontId="35" fillId="0" borderId="114" xfId="1" applyFont="1" applyBorder="1" applyAlignment="1">
      <alignment horizontal="left" vertical="top" wrapText="1"/>
    </xf>
    <xf numFmtId="0" fontId="35" fillId="0" borderId="111" xfId="1" applyFont="1" applyBorder="1" applyAlignment="1">
      <alignment horizontal="left" vertical="top" wrapText="1"/>
    </xf>
    <xf numFmtId="0" fontId="36" fillId="3" borderId="70" xfId="1" applyFont="1" applyFill="1" applyBorder="1" applyAlignment="1">
      <alignment horizontal="center" vertical="center" wrapText="1"/>
    </xf>
    <xf numFmtId="0" fontId="36" fillId="3" borderId="120" xfId="1" applyFont="1" applyFill="1" applyBorder="1" applyAlignment="1">
      <alignment horizontal="center" vertical="center" wrapText="1"/>
    </xf>
    <xf numFmtId="0" fontId="34" fillId="9" borderId="114" xfId="1" applyFont="1" applyFill="1" applyBorder="1" applyAlignment="1">
      <alignment horizontal="left" vertical="top" wrapText="1"/>
    </xf>
    <xf numFmtId="0" fontId="34" fillId="8" borderId="114" xfId="1" applyFont="1" applyFill="1" applyBorder="1" applyAlignment="1">
      <alignment horizontal="left" vertical="top" wrapText="1"/>
    </xf>
    <xf numFmtId="0" fontId="18" fillId="3" borderId="17" xfId="1" applyFont="1" applyFill="1" applyBorder="1" applyAlignment="1">
      <alignment horizontal="center" vertical="center" wrapText="1"/>
    </xf>
    <xf numFmtId="0" fontId="18" fillId="3" borderId="18" xfId="1" applyFont="1" applyFill="1" applyBorder="1" applyAlignment="1">
      <alignment horizontal="center" vertical="center" wrapText="1"/>
    </xf>
    <xf numFmtId="0" fontId="18" fillId="3" borderId="19" xfId="1" applyFont="1" applyFill="1" applyBorder="1" applyAlignment="1">
      <alignment horizontal="center" vertical="center" wrapText="1"/>
    </xf>
    <xf numFmtId="0" fontId="33" fillId="3" borderId="69" xfId="1" applyFont="1" applyFill="1" applyBorder="1" applyAlignment="1">
      <alignment horizontal="center" vertical="center" wrapText="1"/>
    </xf>
    <xf numFmtId="0" fontId="33" fillId="3" borderId="120" xfId="1" applyFont="1" applyFill="1" applyBorder="1" applyAlignment="1">
      <alignment horizontal="center" vertical="center" wrapText="1"/>
    </xf>
    <xf numFmtId="0" fontId="33" fillId="7" borderId="114" xfId="1" applyFont="1" applyFill="1" applyBorder="1" applyAlignment="1">
      <alignment horizontal="center" vertical="center" wrapText="1"/>
    </xf>
    <xf numFmtId="0" fontId="33" fillId="0" borderId="111" xfId="1" applyFont="1" applyBorder="1" applyAlignment="1">
      <alignment horizontal="center" vertical="center" wrapText="1"/>
    </xf>
    <xf numFmtId="0" fontId="32" fillId="7" borderId="110" xfId="1" applyFont="1" applyFill="1" applyBorder="1" applyAlignment="1">
      <alignment horizontal="center" vertical="center" wrapText="1"/>
    </xf>
    <xf numFmtId="0" fontId="33" fillId="0" borderId="116" xfId="1" applyFont="1" applyBorder="1" applyAlignment="1">
      <alignment horizontal="center" vertical="center" wrapText="1"/>
    </xf>
    <xf numFmtId="165" fontId="29" fillId="0" borderId="103" xfId="1" applyNumberFormat="1" applyFont="1" applyBorder="1" applyAlignment="1">
      <alignment horizontal="center" vertical="center" wrapText="1"/>
    </xf>
    <xf numFmtId="165" fontId="29" fillId="0" borderId="105" xfId="1" applyNumberFormat="1" applyFont="1" applyBorder="1" applyAlignment="1">
      <alignment horizontal="center" vertical="center" wrapText="1"/>
    </xf>
    <xf numFmtId="0" fontId="26" fillId="0" borderId="105" xfId="1" applyBorder="1" applyAlignment="1">
      <alignment horizontal="center" vertical="center" wrapText="1"/>
    </xf>
    <xf numFmtId="0" fontId="28" fillId="0" borderId="103" xfId="1" applyFont="1" applyBorder="1" applyAlignment="1">
      <alignment horizontal="left" vertical="top" wrapText="1"/>
    </xf>
    <xf numFmtId="0" fontId="26" fillId="0" borderId="104" xfId="1" applyBorder="1" applyAlignment="1">
      <alignment horizontal="left" vertical="top" wrapText="1"/>
    </xf>
    <xf numFmtId="0" fontId="26" fillId="0" borderId="105" xfId="1" applyBorder="1" applyAlignment="1">
      <alignment horizontal="left" vertical="top" wrapText="1"/>
    </xf>
    <xf numFmtId="0" fontId="26" fillId="0" borderId="135" xfId="1" applyBorder="1" applyAlignment="1">
      <alignment horizontal="center" vertical="center" wrapText="1"/>
    </xf>
    <xf numFmtId="0" fontId="0" fillId="0" borderId="136" xfId="0" applyBorder="1" applyAlignment="1">
      <alignment horizontal="center" vertical="center" wrapText="1"/>
    </xf>
    <xf numFmtId="0" fontId="29" fillId="0" borderId="115" xfId="1" applyFont="1" applyBorder="1" applyAlignment="1">
      <alignment horizontal="left" vertical="top" wrapText="1"/>
    </xf>
    <xf numFmtId="0" fontId="28" fillId="0" borderId="104" xfId="1" applyFont="1" applyBorder="1" applyAlignment="1">
      <alignment horizontal="left" vertical="top" wrapText="1"/>
    </xf>
    <xf numFmtId="0" fontId="28" fillId="0" borderId="105" xfId="1" applyFont="1" applyBorder="1" applyAlignment="1">
      <alignment horizontal="left" vertical="top" wrapText="1"/>
    </xf>
    <xf numFmtId="0" fontId="32" fillId="3" borderId="106" xfId="1" applyFont="1" applyFill="1" applyBorder="1" applyAlignment="1">
      <alignment horizontal="center" vertical="center" textRotation="90" wrapText="1"/>
    </xf>
    <xf numFmtId="0" fontId="32" fillId="3" borderId="112" xfId="1" applyFont="1" applyFill="1" applyBorder="1" applyAlignment="1">
      <alignment horizontal="center" vertical="center" textRotation="90" wrapText="1"/>
    </xf>
    <xf numFmtId="0" fontId="32" fillId="3" borderId="107" xfId="1" applyFont="1" applyFill="1" applyBorder="1" applyAlignment="1">
      <alignment horizontal="center" vertical="center" textRotation="90" wrapText="1"/>
    </xf>
    <xf numFmtId="0" fontId="32" fillId="3" borderId="108" xfId="1" applyFont="1" applyFill="1" applyBorder="1" applyAlignment="1">
      <alignment horizontal="center" vertical="center" wrapText="1"/>
    </xf>
    <xf numFmtId="0" fontId="32" fillId="3" borderId="109" xfId="1" applyFont="1" applyFill="1" applyBorder="1" applyAlignment="1">
      <alignment horizontal="center" vertical="center" wrapText="1"/>
    </xf>
    <xf numFmtId="0" fontId="32" fillId="3" borderId="113" xfId="1" applyFont="1" applyFill="1" applyBorder="1" applyAlignment="1">
      <alignment horizontal="center" vertical="center" wrapText="1"/>
    </xf>
    <xf numFmtId="0" fontId="32" fillId="3" borderId="114" xfId="1" applyFont="1" applyFill="1" applyBorder="1" applyAlignment="1">
      <alignment horizontal="center" vertical="center" wrapText="1"/>
    </xf>
    <xf numFmtId="0" fontId="32" fillId="3" borderId="110" xfId="1" applyFont="1" applyFill="1" applyBorder="1" applyAlignment="1">
      <alignment horizontal="center" vertical="center" wrapText="1"/>
    </xf>
    <xf numFmtId="0" fontId="32" fillId="3" borderId="111" xfId="1" applyFont="1" applyFill="1" applyBorder="1" applyAlignment="1">
      <alignment horizontal="center" vertical="center" wrapText="1"/>
    </xf>
    <xf numFmtId="0" fontId="32" fillId="3" borderId="115" xfId="1" applyFont="1" applyFill="1" applyBorder="1" applyAlignment="1">
      <alignment horizontal="center" vertical="center" wrapText="1"/>
    </xf>
    <xf numFmtId="0" fontId="32" fillId="3" borderId="0" xfId="1" applyFont="1" applyFill="1" applyAlignment="1">
      <alignment horizontal="center" vertical="center" wrapText="1"/>
    </xf>
    <xf numFmtId="0" fontId="32" fillId="3" borderId="116" xfId="1" applyFont="1" applyFill="1" applyBorder="1" applyAlignment="1">
      <alignment horizontal="center" vertical="center" wrapText="1"/>
    </xf>
    <xf numFmtId="0" fontId="27" fillId="3" borderId="103" xfId="1" applyFont="1" applyFill="1" applyBorder="1" applyAlignment="1">
      <alignment horizontal="center" vertical="top" wrapText="1"/>
    </xf>
    <xf numFmtId="0" fontId="27" fillId="3" borderId="104" xfId="1" applyFont="1" applyFill="1" applyBorder="1" applyAlignment="1">
      <alignment horizontal="center" vertical="top" wrapText="1"/>
    </xf>
    <xf numFmtId="0" fontId="27" fillId="3" borderId="105" xfId="1" applyFont="1" applyFill="1" applyBorder="1" applyAlignment="1">
      <alignment horizontal="center" vertical="top" wrapText="1"/>
    </xf>
    <xf numFmtId="0" fontId="27" fillId="3" borderId="106" xfId="1" applyFont="1" applyFill="1" applyBorder="1" applyAlignment="1">
      <alignment horizontal="center" vertical="center" textRotation="90" wrapText="1"/>
    </xf>
    <xf numFmtId="0" fontId="27" fillId="3" borderId="107" xfId="1" applyFont="1" applyFill="1" applyBorder="1" applyAlignment="1">
      <alignment horizontal="center" vertical="center" textRotation="90" wrapText="1"/>
    </xf>
    <xf numFmtId="0" fontId="27" fillId="3" borderId="103" xfId="1" applyFont="1" applyFill="1" applyBorder="1" applyAlignment="1">
      <alignment horizontal="center" vertical="center" textRotation="90" wrapText="1"/>
    </xf>
    <xf numFmtId="0" fontId="27" fillId="3" borderId="105" xfId="1" applyFont="1" applyFill="1" applyBorder="1" applyAlignment="1">
      <alignment horizontal="center" vertical="center" textRotation="90" wrapText="1"/>
    </xf>
    <xf numFmtId="0" fontId="27" fillId="3" borderId="108" xfId="1" applyFont="1" applyFill="1" applyBorder="1" applyAlignment="1">
      <alignment horizontal="center" vertical="center" textRotation="90" wrapText="1"/>
    </xf>
    <xf numFmtId="0" fontId="26" fillId="3" borderId="109" xfId="1" applyFill="1" applyBorder="1" applyAlignment="1">
      <alignment horizontal="center" vertical="center" textRotation="90" wrapText="1"/>
    </xf>
    <xf numFmtId="0" fontId="27" fillId="3" borderId="110" xfId="1" applyFont="1" applyFill="1" applyBorder="1" applyAlignment="1">
      <alignment horizontal="center" vertical="center" textRotation="90" wrapText="1"/>
    </xf>
    <xf numFmtId="0" fontId="26" fillId="3" borderId="111" xfId="1" applyFill="1" applyBorder="1" applyAlignment="1">
      <alignment horizontal="center" vertical="center" textRotation="90" wrapText="1"/>
    </xf>
    <xf numFmtId="0" fontId="32" fillId="3" borderId="108" xfId="1" applyFont="1" applyFill="1" applyBorder="1" applyAlignment="1">
      <alignment horizontal="center" vertical="center" textRotation="90" wrapText="1"/>
    </xf>
    <xf numFmtId="0" fontId="36" fillId="3" borderId="109" xfId="1" applyFont="1" applyFill="1" applyBorder="1" applyAlignment="1">
      <alignment horizontal="center" vertical="center" textRotation="90" wrapText="1"/>
    </xf>
    <xf numFmtId="0" fontId="32" fillId="3" borderId="110" xfId="1" applyFont="1" applyFill="1" applyBorder="1" applyAlignment="1">
      <alignment horizontal="center" vertical="center" textRotation="90" wrapText="1"/>
    </xf>
    <xf numFmtId="0" fontId="36" fillId="3" borderId="111" xfId="1" applyFont="1" applyFill="1" applyBorder="1" applyAlignment="1">
      <alignment horizontal="center" vertical="center" textRotation="90" wrapText="1"/>
    </xf>
    <xf numFmtId="0" fontId="10" fillId="0" borderId="103" xfId="1" applyFont="1" applyBorder="1" applyAlignment="1">
      <alignment horizontal="left" vertical="top" wrapText="1"/>
    </xf>
    <xf numFmtId="0" fontId="27" fillId="3" borderId="113" xfId="1" applyFont="1" applyFill="1" applyBorder="1" applyAlignment="1">
      <alignment horizontal="center" vertical="center" textRotation="90" wrapText="1"/>
    </xf>
    <xf numFmtId="0" fontId="26" fillId="3" borderId="114" xfId="1" applyFill="1" applyBorder="1" applyAlignment="1">
      <alignment horizontal="center" vertical="center" textRotation="90" wrapText="1"/>
    </xf>
    <xf numFmtId="0" fontId="36" fillId="3" borderId="109" xfId="1" applyFont="1" applyFill="1" applyBorder="1" applyAlignment="1">
      <alignment horizontal="center" vertical="center" wrapText="1"/>
    </xf>
    <xf numFmtId="0" fontId="36" fillId="3" borderId="111" xfId="1" applyFont="1" applyFill="1" applyBorder="1" applyAlignment="1">
      <alignment horizontal="center" vertical="center" wrapText="1"/>
    </xf>
    <xf numFmtId="0" fontId="26" fillId="3" borderId="105" xfId="1" applyFill="1" applyBorder="1" applyAlignment="1">
      <alignment horizontal="center" vertical="center" textRotation="90" wrapText="1"/>
    </xf>
    <xf numFmtId="167" fontId="29" fillId="0" borderId="103" xfId="1" applyNumberFormat="1" applyFont="1" applyBorder="1" applyAlignment="1">
      <alignment horizontal="center" vertical="center" wrapText="1"/>
    </xf>
    <xf numFmtId="0" fontId="26" fillId="0" borderId="104" xfId="1" applyBorder="1" applyAlignment="1">
      <alignment horizontal="center" vertical="center" wrapText="1"/>
    </xf>
    <xf numFmtId="0" fontId="28" fillId="0" borderId="106" xfId="1" applyFont="1" applyBorder="1" applyAlignment="1">
      <alignment horizontal="left" vertical="center" wrapText="1"/>
    </xf>
    <xf numFmtId="0" fontId="28" fillId="0" borderId="107" xfId="1" applyFont="1" applyBorder="1" applyAlignment="1">
      <alignment horizontal="left" vertical="center" wrapText="1"/>
    </xf>
    <xf numFmtId="0" fontId="28" fillId="0" borderId="106" xfId="1" applyFont="1" applyBorder="1" applyAlignment="1">
      <alignment horizontal="left" vertical="top" wrapText="1" indent="1"/>
    </xf>
    <xf numFmtId="0" fontId="0" fillId="0" borderId="107" xfId="0" applyBorder="1" applyAlignment="1">
      <alignment horizontal="left" vertical="top" wrapText="1" indent="1"/>
    </xf>
    <xf numFmtId="0" fontId="28" fillId="0" borderId="106" xfId="1" applyFont="1" applyBorder="1" applyAlignment="1">
      <alignment horizontal="center" vertical="center" wrapText="1"/>
    </xf>
    <xf numFmtId="0" fontId="26" fillId="0" borderId="112" xfId="1" applyBorder="1" applyAlignment="1">
      <alignment horizontal="center" vertical="center" wrapText="1"/>
    </xf>
    <xf numFmtId="0" fontId="26" fillId="0" borderId="107" xfId="1" applyBorder="1" applyAlignment="1">
      <alignment horizontal="center" vertical="center" wrapText="1"/>
    </xf>
    <xf numFmtId="0" fontId="26" fillId="0" borderId="112" xfId="1" applyBorder="1" applyAlignment="1">
      <alignment horizontal="left" vertical="center" wrapText="1"/>
    </xf>
    <xf numFmtId="0" fontId="26" fillId="0" borderId="107" xfId="1" applyBorder="1" applyAlignment="1">
      <alignment horizontal="left" vertical="center" wrapText="1"/>
    </xf>
    <xf numFmtId="0" fontId="28" fillId="0" borderId="103" xfId="1" applyFont="1" applyBorder="1" applyAlignment="1">
      <alignment horizontal="left" wrapText="1"/>
    </xf>
    <xf numFmtId="0" fontId="26" fillId="0" borderId="104" xfId="1" applyBorder="1" applyAlignment="1">
      <alignment horizontal="left" wrapText="1"/>
    </xf>
    <xf numFmtId="0" fontId="26" fillId="0" borderId="105" xfId="1" applyBorder="1" applyAlignment="1">
      <alignment horizontal="left" wrapText="1"/>
    </xf>
    <xf numFmtId="0" fontId="36" fillId="3" borderId="112" xfId="1" applyFont="1" applyFill="1" applyBorder="1" applyAlignment="1">
      <alignment horizontal="left" vertical="top" wrapText="1"/>
    </xf>
    <xf numFmtId="0" fontId="36" fillId="3" borderId="107" xfId="1" applyFont="1" applyFill="1" applyBorder="1" applyAlignment="1">
      <alignment horizontal="left" vertical="top" wrapText="1"/>
    </xf>
    <xf numFmtId="0" fontId="28" fillId="0" borderId="108" xfId="1" applyFont="1" applyBorder="1" applyAlignment="1">
      <alignment horizontal="left" vertical="top" wrapText="1"/>
    </xf>
    <xf numFmtId="0" fontId="28" fillId="0" borderId="113" xfId="1" applyFont="1" applyBorder="1" applyAlignment="1">
      <alignment horizontal="left" vertical="top" wrapText="1"/>
    </xf>
    <xf numFmtId="0" fontId="28" fillId="0" borderId="110" xfId="1" applyFont="1" applyBorder="1" applyAlignment="1">
      <alignment horizontal="left" vertical="top" wrapText="1"/>
    </xf>
    <xf numFmtId="0" fontId="28" fillId="0" borderId="103" xfId="1" applyFont="1" applyBorder="1" applyAlignment="1">
      <alignment horizontal="center" vertical="center" wrapText="1"/>
    </xf>
    <xf numFmtId="0" fontId="28" fillId="0" borderId="105" xfId="1" applyFont="1" applyBorder="1" applyAlignment="1">
      <alignment horizontal="center" vertical="center" wrapText="1"/>
    </xf>
    <xf numFmtId="0" fontId="28" fillId="0" borderId="106" xfId="1" applyFont="1" applyBorder="1" applyAlignment="1">
      <alignment horizontal="left" wrapText="1"/>
    </xf>
    <xf numFmtId="0" fontId="28" fillId="0" borderId="112" xfId="1" applyFont="1" applyBorder="1" applyAlignment="1">
      <alignment horizontal="left" wrapText="1"/>
    </xf>
    <xf numFmtId="0" fontId="28" fillId="0" borderId="107" xfId="1" applyFont="1" applyBorder="1" applyAlignment="1">
      <alignment horizontal="left" wrapText="1"/>
    </xf>
    <xf numFmtId="0" fontId="27" fillId="3" borderId="110" xfId="1" applyFont="1" applyFill="1" applyBorder="1" applyAlignment="1">
      <alignment horizontal="center" vertical="top" wrapText="1"/>
    </xf>
    <xf numFmtId="0" fontId="27" fillId="3" borderId="116" xfId="1" applyFont="1" applyFill="1" applyBorder="1" applyAlignment="1">
      <alignment horizontal="center" vertical="top" wrapText="1"/>
    </xf>
    <xf numFmtId="0" fontId="27" fillId="3" borderId="111" xfId="1" applyFont="1" applyFill="1" applyBorder="1" applyAlignment="1">
      <alignment horizontal="center" vertical="top" wrapText="1"/>
    </xf>
    <xf numFmtId="0" fontId="28" fillId="0" borderId="112" xfId="1" applyFont="1" applyBorder="1" applyAlignment="1">
      <alignment horizontal="left" vertical="center" wrapText="1"/>
    </xf>
    <xf numFmtId="0" fontId="28" fillId="0" borderId="106" xfId="1" applyFont="1" applyBorder="1" applyAlignment="1">
      <alignment horizontal="left" vertical="top" wrapText="1"/>
    </xf>
    <xf numFmtId="0" fontId="28" fillId="0" borderId="112" xfId="1" applyFont="1" applyBorder="1" applyAlignment="1">
      <alignment horizontal="left" vertical="top" wrapText="1"/>
    </xf>
    <xf numFmtId="0" fontId="28" fillId="0" borderId="107" xfId="1" applyFont="1" applyBorder="1" applyAlignment="1">
      <alignment horizontal="left" vertical="top" wrapText="1"/>
    </xf>
    <xf numFmtId="0" fontId="11" fillId="3" borderId="108" xfId="1" applyFont="1" applyFill="1" applyBorder="1" applyAlignment="1">
      <alignment horizontal="center" vertical="center" textRotation="90" wrapText="1"/>
    </xf>
    <xf numFmtId="0" fontId="36" fillId="3" borderId="113" xfId="1" applyFont="1" applyFill="1" applyBorder="1" applyAlignment="1">
      <alignment horizontal="center" vertical="center" textRotation="90" wrapText="1"/>
    </xf>
    <xf numFmtId="0" fontId="36" fillId="3" borderId="114" xfId="1" applyFont="1" applyFill="1" applyBorder="1" applyAlignment="1">
      <alignment horizontal="center" vertical="center" textRotation="90" wrapText="1"/>
    </xf>
    <xf numFmtId="0" fontId="36" fillId="3" borderId="113" xfId="1" applyFont="1" applyFill="1" applyBorder="1" applyAlignment="1">
      <alignment horizontal="center" vertical="center" wrapText="1"/>
    </xf>
    <xf numFmtId="0" fontId="36" fillId="3" borderId="114" xfId="1" applyFont="1" applyFill="1" applyBorder="1" applyAlignment="1">
      <alignment horizontal="center" vertical="center" wrapText="1"/>
    </xf>
    <xf numFmtId="0" fontId="36" fillId="3" borderId="110" xfId="1" applyFont="1" applyFill="1" applyBorder="1" applyAlignment="1">
      <alignment horizontal="center" vertical="center" wrapText="1"/>
    </xf>
  </cellXfs>
  <cellStyles count="5">
    <cellStyle name="Normale" xfId="0" builtinId="0"/>
    <cellStyle name="Normale 2" xfId="1" xr:uid="{00000000-0005-0000-0000-000001000000}"/>
    <cellStyle name="Normale 3" xfId="4" xr:uid="{00000000-0005-0000-0000-000002000000}"/>
    <cellStyle name="Percentuale" xfId="3" builtinId="5"/>
    <cellStyle name="Valuta" xfId="2" builtinId="4"/>
  </cellStyles>
  <dxfs count="340">
    <dxf>
      <font>
        <strike val="0"/>
      </font>
      <fill>
        <patternFill>
          <bgColor theme="0" tint="-0.14996795556505021"/>
        </patternFill>
      </fill>
    </dxf>
    <dxf>
      <fill>
        <patternFill>
          <bgColor theme="0" tint="-0.14996795556505021"/>
        </patternFill>
      </fill>
    </dxf>
    <dxf>
      <font>
        <color theme="0" tint="-0.24994659260841701"/>
      </font>
    </dxf>
    <dxf>
      <fill>
        <patternFill>
          <bgColor theme="0" tint="-0.14996795556505021"/>
        </patternFill>
      </fill>
    </dxf>
    <dxf>
      <font>
        <color theme="0" tint="-0.24994659260841701"/>
      </font>
    </dxf>
    <dxf>
      <font>
        <strike val="0"/>
      </font>
      <fill>
        <patternFill>
          <bgColor theme="0" tint="-0.14996795556505021"/>
        </patternFill>
      </fill>
    </dxf>
    <dxf>
      <font>
        <strike val="0"/>
      </font>
      <fill>
        <patternFill>
          <bgColor theme="0" tint="-0.14996795556505021"/>
        </patternFill>
      </fill>
    </dxf>
    <dxf>
      <font>
        <strike val="0"/>
      </font>
      <fill>
        <patternFill>
          <bgColor theme="0" tint="-0.14996795556505021"/>
        </patternFill>
      </fill>
    </dxf>
    <dxf>
      <font>
        <color theme="0" tint="-0.24994659260841701"/>
      </font>
    </dxf>
    <dxf>
      <fill>
        <patternFill>
          <bgColor theme="0" tint="-0.14996795556505021"/>
        </patternFill>
      </fill>
    </dxf>
    <dxf>
      <font>
        <strike val="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ont>
        <color theme="0" tint="-0.14996795556505021"/>
      </font>
    </dxf>
    <dxf>
      <font>
        <color theme="0" tint="-0.14996795556505021"/>
      </font>
    </dxf>
    <dxf>
      <fill>
        <patternFill>
          <bgColor theme="0" tint="-0.14996795556505021"/>
        </patternFill>
      </fill>
    </dxf>
    <dxf>
      <fill>
        <patternFill>
          <bgColor theme="0" tint="-0.14996795556505021"/>
        </patternFill>
      </fill>
    </dxf>
    <dxf>
      <fill>
        <patternFill>
          <bgColor theme="0" tint="-0.14996795556505021"/>
        </patternFill>
      </fill>
    </dxf>
    <dxf>
      <font>
        <color theme="0" tint="-0.24994659260841701"/>
      </font>
    </dxf>
    <dxf>
      <font>
        <strike val="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ont>
        <color theme="0" tint="-0.14996795556505021"/>
      </font>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dxf>
    <dxf>
      <font>
        <color theme="0" tint="-0.1499679555650502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dxf>
    <dxf>
      <font>
        <color theme="0" tint="-0.14996795556505021"/>
      </font>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ont>
        <strike val="0"/>
        <color theme="0" tint="-0.1499679555650502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CCFFFF"/>
      <color rgb="FF00F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112058</xdr:colOff>
      <xdr:row>19</xdr:row>
      <xdr:rowOff>11206</xdr:rowOff>
    </xdr:from>
    <xdr:to>
      <xdr:col>7</xdr:col>
      <xdr:colOff>302558</xdr:colOff>
      <xdr:row>20</xdr:row>
      <xdr:rowOff>0</xdr:rowOff>
    </xdr:to>
    <xdr:sp macro="" textlink="">
      <xdr:nvSpPr>
        <xdr:cNvPr id="2" name="Freccia in giù 1">
          <a:extLst>
            <a:ext uri="{FF2B5EF4-FFF2-40B4-BE49-F238E27FC236}">
              <a16:creationId xmlns:a16="http://schemas.microsoft.com/office/drawing/2014/main" id="{00000000-0008-0000-0000-000002000000}"/>
            </a:ext>
          </a:extLst>
        </xdr:cNvPr>
        <xdr:cNvSpPr/>
      </xdr:nvSpPr>
      <xdr:spPr>
        <a:xfrm>
          <a:off x="4235823" y="9121588"/>
          <a:ext cx="190500" cy="280147"/>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it-IT"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pageSetUpPr fitToPage="1"/>
  </sheetPr>
  <dimension ref="A1:BT228"/>
  <sheetViews>
    <sheetView tabSelected="1" view="pageBreakPreview" topLeftCell="A177" zoomScale="85" zoomScaleNormal="85" zoomScaleSheetLayoutView="85" zoomScalePageLayoutView="55" workbookViewId="0">
      <selection activeCell="W185" sqref="W185"/>
    </sheetView>
  </sheetViews>
  <sheetFormatPr defaultRowHeight="12.75" outlineLevelRow="1" x14ac:dyDescent="0.2"/>
  <cols>
    <col min="1" max="1" width="3.28515625" customWidth="1"/>
    <col min="2" max="2" width="3" bestFit="1" customWidth="1"/>
    <col min="3" max="3" width="10.7109375" customWidth="1"/>
    <col min="4" max="4" width="7.7109375" customWidth="1"/>
    <col min="5" max="5" width="31.140625" customWidth="1"/>
    <col min="6" max="6" width="20.5703125" customWidth="1"/>
    <col min="7" max="7" width="13.5703125" customWidth="1"/>
    <col min="8" max="8" width="6.28515625" style="10" customWidth="1"/>
    <col min="9" max="9" width="3.7109375" customWidth="1"/>
    <col min="10" max="10" width="6.7109375" hidden="1" customWidth="1"/>
    <col min="11" max="11" width="8.7109375" customWidth="1"/>
    <col min="12" max="12" width="3.7109375" customWidth="1"/>
    <col min="13" max="13" width="6.7109375" hidden="1" customWidth="1"/>
    <col min="14" max="14" width="8.7109375" customWidth="1"/>
    <col min="15" max="15" width="3.7109375" customWidth="1"/>
    <col min="16" max="16" width="6.7109375" hidden="1" customWidth="1"/>
    <col min="17" max="17" width="8.7109375" customWidth="1"/>
    <col min="18" max="18" width="3.7109375" customWidth="1"/>
    <col min="19" max="19" width="6.7109375" hidden="1" customWidth="1"/>
    <col min="20" max="20" width="8.7109375" customWidth="1"/>
    <col min="21" max="21" width="3.7109375" customWidth="1"/>
    <col min="22" max="22" width="6.7109375" hidden="1" customWidth="1"/>
    <col min="23" max="23" width="8.7109375" customWidth="1"/>
    <col min="24" max="24" width="3.7109375" customWidth="1"/>
    <col min="25" max="25" width="6.7109375" hidden="1" customWidth="1"/>
    <col min="26" max="26" width="8.7109375" customWidth="1"/>
    <col min="27" max="27" width="3.7109375" customWidth="1"/>
    <col min="28" max="28" width="6.7109375" hidden="1" customWidth="1"/>
    <col min="29" max="29" width="8.7109375" customWidth="1"/>
    <col min="30" max="30" width="3.7109375" customWidth="1"/>
    <col min="31" max="31" width="6.7109375" hidden="1" customWidth="1"/>
    <col min="32" max="32" width="8.7109375" customWidth="1"/>
    <col min="33" max="33" width="3.7109375" customWidth="1"/>
    <col min="34" max="34" width="6.7109375" hidden="1" customWidth="1"/>
    <col min="35" max="35" width="8.7109375" customWidth="1"/>
    <col min="36" max="36" width="3.7109375" customWidth="1"/>
    <col min="37" max="37" width="6.7109375" hidden="1" customWidth="1"/>
    <col min="38" max="38" width="8.7109375" customWidth="1"/>
    <col min="39" max="39" width="3.42578125" customWidth="1"/>
    <col min="40" max="40" width="15.7109375" hidden="1" customWidth="1"/>
    <col min="41" max="41" width="8.7109375" hidden="1" customWidth="1"/>
    <col min="42" max="42" width="2.7109375" hidden="1" customWidth="1"/>
    <col min="43" max="43" width="15.7109375" hidden="1" customWidth="1"/>
    <col min="44" max="44" width="10.7109375" hidden="1" customWidth="1"/>
    <col min="45" max="45" width="9.140625" hidden="1" customWidth="1"/>
    <col min="46" max="47" width="15.7109375" hidden="1" customWidth="1"/>
    <col min="48" max="48" width="9.140625" hidden="1" customWidth="1"/>
    <col min="49" max="49" width="15.7109375" hidden="1" customWidth="1"/>
    <col min="50" max="51" width="9.140625" hidden="1" customWidth="1"/>
    <col min="52" max="52" width="15.7109375" hidden="1" customWidth="1"/>
    <col min="53" max="54" width="9.140625" hidden="1" customWidth="1"/>
    <col min="55" max="55" width="15.7109375" hidden="1" customWidth="1"/>
    <col min="56" max="57" width="9.140625" hidden="1" customWidth="1"/>
    <col min="58" max="58" width="15.7109375" hidden="1" customWidth="1"/>
    <col min="59" max="60" width="9.140625" hidden="1" customWidth="1"/>
    <col min="61" max="61" width="15.7109375" hidden="1" customWidth="1"/>
    <col min="62" max="63" width="9.140625" hidden="1" customWidth="1"/>
    <col min="64" max="64" width="15.7109375" hidden="1" customWidth="1"/>
    <col min="65" max="66" width="9.140625" hidden="1" customWidth="1"/>
    <col min="67" max="67" width="15.7109375" hidden="1" customWidth="1"/>
    <col min="68" max="69" width="9.140625" hidden="1" customWidth="1"/>
    <col min="70" max="70" width="0" hidden="1" customWidth="1"/>
    <col min="72" max="72" width="13.85546875" bestFit="1" customWidth="1"/>
  </cols>
  <sheetData>
    <row r="1" spans="1:69" x14ac:dyDescent="0.2">
      <c r="A1" s="1"/>
      <c r="B1" s="1"/>
      <c r="C1" s="2"/>
      <c r="D1" s="3"/>
      <c r="E1" s="3"/>
      <c r="F1" s="3"/>
      <c r="G1" s="3"/>
      <c r="H1" s="3"/>
      <c r="I1" s="3"/>
      <c r="J1" s="3"/>
      <c r="K1" s="3"/>
      <c r="L1" s="3"/>
      <c r="M1" s="3"/>
      <c r="N1" s="3"/>
      <c r="O1" s="3"/>
      <c r="P1" s="3"/>
      <c r="Q1" s="3"/>
      <c r="R1" s="3"/>
      <c r="S1" s="3"/>
      <c r="T1" s="3"/>
      <c r="U1" s="3"/>
      <c r="V1" s="3"/>
      <c r="W1" s="3"/>
      <c r="X1" s="3"/>
      <c r="Y1" s="3"/>
      <c r="Z1" s="3"/>
      <c r="AA1" s="4"/>
      <c r="AB1" s="4"/>
      <c r="AC1" s="4"/>
    </row>
    <row r="2" spans="1:69" ht="45" customHeight="1" x14ac:dyDescent="0.2">
      <c r="A2" s="1"/>
      <c r="B2" s="419" t="s">
        <v>30</v>
      </c>
      <c r="C2" s="420"/>
      <c r="D2" s="420"/>
      <c r="E2" s="420"/>
      <c r="F2" s="420"/>
      <c r="G2" s="420"/>
      <c r="H2" s="420"/>
      <c r="I2" s="420"/>
      <c r="J2" s="420"/>
      <c r="K2" s="420"/>
      <c r="L2" s="420"/>
      <c r="M2" s="420"/>
      <c r="N2" s="420"/>
      <c r="O2" s="420"/>
      <c r="P2" s="420"/>
      <c r="Q2" s="420"/>
      <c r="R2" s="420"/>
      <c r="S2" s="420"/>
      <c r="T2" s="420"/>
      <c r="U2" s="420"/>
      <c r="V2" s="420"/>
      <c r="W2" s="420"/>
      <c r="X2" s="420"/>
      <c r="Y2" s="420"/>
      <c r="Z2" s="420"/>
      <c r="AA2" s="420"/>
      <c r="AB2" s="420"/>
      <c r="AC2" s="420"/>
      <c r="AD2" s="420"/>
      <c r="AE2" s="420"/>
      <c r="AF2" s="420"/>
      <c r="AG2" s="420"/>
      <c r="AH2" s="420"/>
      <c r="AI2" s="420"/>
      <c r="AJ2" s="420"/>
      <c r="AK2" s="421"/>
      <c r="AL2" s="421"/>
    </row>
    <row r="3" spans="1:69" ht="12" customHeight="1" x14ac:dyDescent="0.2">
      <c r="A3" s="1"/>
      <c r="B3" s="27"/>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9"/>
      <c r="AL3" s="29"/>
    </row>
    <row r="4" spans="1:69" ht="104.25" customHeight="1" x14ac:dyDescent="0.2">
      <c r="A4" s="1"/>
      <c r="B4" s="422" t="s">
        <v>31</v>
      </c>
      <c r="C4" s="423"/>
      <c r="D4" s="423"/>
      <c r="E4" s="423"/>
      <c r="F4" s="423"/>
      <c r="G4" s="423"/>
      <c r="H4" s="423"/>
      <c r="I4" s="423"/>
      <c r="J4" s="423"/>
      <c r="K4" s="423"/>
      <c r="L4" s="423"/>
      <c r="M4" s="423"/>
      <c r="N4" s="423"/>
      <c r="O4" s="423"/>
      <c r="P4" s="423"/>
      <c r="Q4" s="423"/>
      <c r="R4" s="423"/>
      <c r="S4" s="423"/>
      <c r="T4" s="423"/>
      <c r="U4" s="423"/>
      <c r="V4" s="423"/>
      <c r="W4" s="423"/>
      <c r="X4" s="423"/>
      <c r="Y4" s="423"/>
      <c r="Z4" s="423"/>
      <c r="AA4" s="423"/>
      <c r="AB4" s="423"/>
      <c r="AC4" s="423"/>
      <c r="AD4" s="423"/>
      <c r="AE4" s="423"/>
      <c r="AF4" s="423"/>
      <c r="AG4" s="423"/>
      <c r="AH4" s="423"/>
      <c r="AI4" s="423"/>
      <c r="AJ4" s="423"/>
      <c r="AK4" s="424"/>
      <c r="AL4" s="424"/>
    </row>
    <row r="5" spans="1:69" x14ac:dyDescent="0.2">
      <c r="A5" s="1"/>
    </row>
    <row r="6" spans="1:69" ht="29.25" customHeight="1" x14ac:dyDescent="0.2">
      <c r="A6" s="1"/>
      <c r="B6" s="419" t="s">
        <v>681</v>
      </c>
      <c r="C6" s="425"/>
      <c r="D6" s="425"/>
      <c r="E6" s="425"/>
      <c r="F6" s="425"/>
      <c r="G6" s="425"/>
      <c r="H6" s="425"/>
      <c r="I6" s="425"/>
      <c r="J6" s="425"/>
      <c r="K6" s="425"/>
      <c r="L6" s="425"/>
      <c r="M6" s="425"/>
      <c r="N6" s="425"/>
      <c r="O6" s="425"/>
      <c r="P6" s="425"/>
      <c r="Q6" s="425"/>
      <c r="R6" s="425"/>
      <c r="S6" s="425"/>
      <c r="T6" s="425"/>
      <c r="U6" s="425"/>
      <c r="V6" s="425"/>
      <c r="W6" s="425"/>
      <c r="X6" s="425"/>
      <c r="Y6" s="425"/>
      <c r="Z6" s="425"/>
      <c r="AA6" s="425"/>
      <c r="AB6" s="425"/>
      <c r="AC6" s="425"/>
      <c r="AD6" s="425"/>
      <c r="AE6" s="425"/>
      <c r="AF6" s="425"/>
      <c r="AG6" s="425"/>
      <c r="AH6" s="425"/>
      <c r="AI6" s="425"/>
      <c r="AJ6" s="425"/>
      <c r="AK6" s="426"/>
      <c r="AL6" s="426"/>
    </row>
    <row r="7" spans="1:69" ht="17.25" customHeight="1" x14ac:dyDescent="0.2">
      <c r="A7" s="1"/>
      <c r="B7" s="427" t="s">
        <v>15</v>
      </c>
      <c r="C7" s="428"/>
      <c r="D7" s="428"/>
      <c r="E7" s="428"/>
      <c r="F7" s="428"/>
      <c r="G7" s="428"/>
      <c r="H7" s="428"/>
      <c r="I7" s="428"/>
      <c r="J7" s="428"/>
      <c r="K7" s="428"/>
      <c r="L7" s="428"/>
      <c r="M7" s="428"/>
      <c r="N7" s="428"/>
      <c r="O7" s="428"/>
      <c r="P7" s="428"/>
      <c r="Q7" s="428"/>
      <c r="R7" s="428"/>
      <c r="S7" s="428"/>
      <c r="T7" s="428"/>
      <c r="U7" s="428"/>
      <c r="V7" s="428"/>
      <c r="W7" s="428"/>
      <c r="X7" s="428"/>
      <c r="Y7" s="428"/>
      <c r="Z7" s="428"/>
      <c r="AA7" s="428"/>
      <c r="AB7" s="428"/>
      <c r="AC7" s="428"/>
      <c r="AD7" s="428"/>
      <c r="AE7" s="428"/>
      <c r="AF7" s="428"/>
      <c r="AG7" s="428"/>
      <c r="AH7" s="428"/>
      <c r="AI7" s="428"/>
      <c r="AJ7" s="428"/>
      <c r="AK7" s="421"/>
      <c r="AL7" s="421"/>
    </row>
    <row r="8" spans="1:69" ht="45" customHeight="1" x14ac:dyDescent="0.2">
      <c r="A8" s="1"/>
      <c r="B8" s="622" t="s">
        <v>664</v>
      </c>
      <c r="C8" s="421"/>
      <c r="D8" s="421"/>
      <c r="E8" s="421"/>
      <c r="F8" s="421"/>
      <c r="G8" s="421"/>
      <c r="H8" s="421"/>
      <c r="I8" s="421"/>
      <c r="J8" s="421"/>
      <c r="K8" s="421"/>
      <c r="L8" s="421"/>
      <c r="M8" s="421"/>
      <c r="N8" s="421"/>
      <c r="O8" s="421"/>
      <c r="P8" s="421"/>
      <c r="Q8" s="421"/>
      <c r="R8" s="421"/>
      <c r="S8" s="421"/>
      <c r="T8" s="421"/>
      <c r="U8" s="421"/>
      <c r="V8" s="421"/>
      <c r="W8" s="421"/>
      <c r="X8" s="421"/>
      <c r="Y8" s="421"/>
      <c r="Z8" s="421"/>
      <c r="AA8" s="421"/>
      <c r="AB8" s="421"/>
      <c r="AC8" s="421"/>
      <c r="AD8" s="421"/>
      <c r="AE8" s="421"/>
      <c r="AF8" s="421"/>
      <c r="AG8" s="421"/>
      <c r="AH8" s="421"/>
      <c r="AI8" s="421"/>
      <c r="AJ8" s="421"/>
      <c r="AK8" s="421"/>
      <c r="AL8" s="421"/>
      <c r="AM8" s="277"/>
      <c r="AN8" s="277"/>
      <c r="AO8" s="277"/>
    </row>
    <row r="9" spans="1:69" ht="45" customHeight="1" x14ac:dyDescent="0.2">
      <c r="A9" s="1"/>
      <c r="B9" s="622" t="s">
        <v>665</v>
      </c>
      <c r="C9" s="421"/>
      <c r="D9" s="421"/>
      <c r="E9" s="421"/>
      <c r="F9" s="421"/>
      <c r="G9" s="421"/>
      <c r="H9" s="421"/>
      <c r="I9" s="421"/>
      <c r="J9" s="421"/>
      <c r="K9" s="421"/>
      <c r="L9" s="421"/>
      <c r="M9" s="421"/>
      <c r="N9" s="421"/>
      <c r="O9" s="421"/>
      <c r="P9" s="421"/>
      <c r="Q9" s="421"/>
      <c r="R9" s="421"/>
      <c r="S9" s="421"/>
      <c r="T9" s="421"/>
      <c r="U9" s="421"/>
      <c r="V9" s="421"/>
      <c r="W9" s="421"/>
      <c r="X9" s="421"/>
      <c r="Y9" s="421"/>
      <c r="Z9" s="421"/>
      <c r="AA9" s="421"/>
      <c r="AB9" s="421"/>
      <c r="AC9" s="421"/>
      <c r="AD9" s="421"/>
      <c r="AE9" s="421"/>
      <c r="AF9" s="421"/>
      <c r="AG9" s="421"/>
      <c r="AH9" s="421"/>
      <c r="AI9" s="421"/>
      <c r="AJ9" s="421"/>
      <c r="AK9" s="421"/>
      <c r="AL9" s="421"/>
      <c r="AM9" s="277"/>
      <c r="AN9" s="277"/>
      <c r="AO9" s="277"/>
    </row>
    <row r="10" spans="1:69" ht="45" customHeight="1" x14ac:dyDescent="0.2">
      <c r="A10" s="1"/>
      <c r="B10" s="622" t="s">
        <v>666</v>
      </c>
      <c r="C10" s="421"/>
      <c r="D10" s="421"/>
      <c r="E10" s="421"/>
      <c r="F10" s="421"/>
      <c r="G10" s="421"/>
      <c r="H10" s="421"/>
      <c r="I10" s="421"/>
      <c r="J10" s="421"/>
      <c r="K10" s="421"/>
      <c r="L10" s="421"/>
      <c r="M10" s="421"/>
      <c r="N10" s="421"/>
      <c r="O10" s="421"/>
      <c r="P10" s="421"/>
      <c r="Q10" s="421"/>
      <c r="R10" s="421"/>
      <c r="S10" s="421"/>
      <c r="T10" s="421"/>
      <c r="U10" s="421"/>
      <c r="V10" s="421"/>
      <c r="W10" s="421"/>
      <c r="X10" s="421"/>
      <c r="Y10" s="421"/>
      <c r="Z10" s="421"/>
      <c r="AA10" s="421"/>
      <c r="AB10" s="421"/>
      <c r="AC10" s="421"/>
      <c r="AD10" s="421"/>
      <c r="AE10" s="421"/>
      <c r="AF10" s="421"/>
      <c r="AG10" s="421"/>
      <c r="AH10" s="421"/>
      <c r="AI10" s="421"/>
      <c r="AJ10" s="421"/>
      <c r="AK10" s="421"/>
      <c r="AL10" s="421"/>
      <c r="AM10" s="277"/>
      <c r="AN10" s="277"/>
      <c r="AO10" s="277"/>
    </row>
    <row r="11" spans="1:69" x14ac:dyDescent="0.2">
      <c r="A11" s="1"/>
      <c r="B11" s="13"/>
      <c r="C11" s="13"/>
      <c r="D11" s="13"/>
      <c r="E11" s="13"/>
      <c r="F11" s="13"/>
      <c r="G11" s="13"/>
      <c r="H11" s="14"/>
      <c r="I11" s="13"/>
      <c r="J11" s="13"/>
      <c r="K11" s="13"/>
      <c r="L11" s="13"/>
      <c r="M11" s="13"/>
      <c r="N11" s="13"/>
      <c r="O11" s="13"/>
      <c r="P11" s="13"/>
      <c r="Q11" s="13"/>
      <c r="R11" s="13"/>
      <c r="S11" s="13"/>
      <c r="T11" s="13"/>
      <c r="U11" s="13"/>
      <c r="V11" s="13"/>
      <c r="W11" s="13"/>
      <c r="X11" s="13"/>
      <c r="Y11" s="13"/>
      <c r="Z11" s="13"/>
      <c r="AA11" s="15"/>
      <c r="AB11" s="15"/>
      <c r="AC11" s="15"/>
      <c r="AD11" s="15"/>
      <c r="AE11" s="15"/>
      <c r="AF11" s="15"/>
      <c r="AG11" s="15"/>
      <c r="AH11" s="15"/>
      <c r="AI11" s="15"/>
      <c r="AJ11" s="15"/>
      <c r="AK11" s="15"/>
      <c r="AL11" s="15"/>
    </row>
    <row r="12" spans="1:69" ht="45" customHeight="1" x14ac:dyDescent="0.2">
      <c r="A12" s="1"/>
      <c r="B12" s="429" t="s">
        <v>690</v>
      </c>
      <c r="C12" s="430"/>
      <c r="D12" s="430"/>
      <c r="E12" s="430"/>
      <c r="F12" s="430"/>
      <c r="G12" s="430"/>
      <c r="H12" s="430"/>
      <c r="I12" s="430"/>
      <c r="J12" s="430"/>
      <c r="K12" s="430"/>
      <c r="L12" s="430"/>
      <c r="M12" s="430"/>
      <c r="N12" s="430"/>
      <c r="O12" s="430"/>
      <c r="P12" s="430"/>
      <c r="Q12" s="430"/>
      <c r="R12" s="430"/>
      <c r="S12" s="430"/>
      <c r="T12" s="430"/>
      <c r="U12" s="430"/>
      <c r="V12" s="430"/>
      <c r="W12" s="430"/>
      <c r="X12" s="430"/>
      <c r="Y12" s="430"/>
      <c r="Z12" s="430"/>
      <c r="AA12" s="430"/>
      <c r="AB12" s="430"/>
      <c r="AC12" s="430"/>
      <c r="AD12" s="430"/>
      <c r="AE12" s="430"/>
      <c r="AF12" s="430"/>
      <c r="AG12" s="430"/>
      <c r="AH12" s="430"/>
      <c r="AI12" s="430"/>
      <c r="AJ12" s="430"/>
      <c r="AK12" s="421"/>
      <c r="AL12" s="421"/>
    </row>
    <row r="13" spans="1:69" ht="13.5" thickBot="1" x14ac:dyDescent="0.25">
      <c r="A13" s="1"/>
      <c r="B13" s="15"/>
      <c r="C13" s="15"/>
      <c r="D13" s="15"/>
      <c r="E13" s="15"/>
      <c r="F13" s="15"/>
      <c r="G13" s="15"/>
      <c r="H13" s="16"/>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row>
    <row r="14" spans="1:69" ht="39.950000000000003" customHeight="1" x14ac:dyDescent="0.2">
      <c r="A14" s="1"/>
      <c r="B14" s="436" t="s">
        <v>695</v>
      </c>
      <c r="C14" s="437"/>
      <c r="D14" s="437"/>
      <c r="E14" s="437"/>
      <c r="F14" s="437"/>
      <c r="G14" s="437"/>
      <c r="H14" s="438"/>
      <c r="I14" s="444" t="s">
        <v>706</v>
      </c>
      <c r="J14" s="445"/>
      <c r="K14" s="445"/>
      <c r="L14" s="445"/>
      <c r="M14" s="445"/>
      <c r="N14" s="445"/>
      <c r="O14" s="445"/>
      <c r="P14" s="445"/>
      <c r="Q14" s="445"/>
      <c r="R14" s="445"/>
      <c r="S14" s="30"/>
      <c r="T14" s="293" t="s">
        <v>696</v>
      </c>
      <c r="U14" s="444" t="s">
        <v>707</v>
      </c>
      <c r="V14" s="445"/>
      <c r="W14" s="445"/>
      <c r="X14" s="445"/>
      <c r="Y14" s="445"/>
      <c r="Z14" s="445"/>
      <c r="AA14" s="445"/>
      <c r="AB14" s="445"/>
      <c r="AC14" s="445"/>
      <c r="AD14" s="445"/>
      <c r="AE14" s="30"/>
      <c r="AF14" s="293" t="s">
        <v>698</v>
      </c>
      <c r="AG14" s="446" t="s">
        <v>714</v>
      </c>
      <c r="AH14" s="447"/>
      <c r="AI14" s="447"/>
      <c r="AJ14" s="447"/>
      <c r="AK14" s="447"/>
      <c r="AL14" s="307">
        <v>0.05</v>
      </c>
    </row>
    <row r="15" spans="1:69" ht="18" customHeight="1" x14ac:dyDescent="0.2">
      <c r="A15" s="1"/>
      <c r="B15" s="439" t="s">
        <v>694</v>
      </c>
      <c r="C15" s="440"/>
      <c r="D15" s="440"/>
      <c r="E15" s="440"/>
      <c r="F15" s="440"/>
      <c r="G15" s="440"/>
      <c r="H15" s="440"/>
      <c r="I15" s="431" t="s">
        <v>29</v>
      </c>
      <c r="J15" s="432"/>
      <c r="K15" s="432"/>
      <c r="L15" s="432"/>
      <c r="M15" s="432"/>
      <c r="N15" s="432"/>
      <c r="O15" s="432"/>
      <c r="P15" s="432"/>
      <c r="Q15" s="432"/>
      <c r="R15" s="432"/>
      <c r="S15" s="432"/>
      <c r="T15" s="432"/>
      <c r="U15" s="432"/>
      <c r="V15" s="432"/>
      <c r="W15" s="432"/>
      <c r="X15" s="432"/>
      <c r="Y15" s="432"/>
      <c r="Z15" s="432"/>
      <c r="AA15" s="432"/>
      <c r="AB15" s="432"/>
      <c r="AC15" s="432"/>
      <c r="AD15" s="432"/>
      <c r="AE15" s="432"/>
      <c r="AF15" s="432"/>
      <c r="AG15" s="432"/>
      <c r="AH15" s="432"/>
      <c r="AI15" s="432"/>
      <c r="AJ15" s="432"/>
      <c r="AK15" s="433"/>
      <c r="AL15" s="434"/>
    </row>
    <row r="16" spans="1:69" ht="70.5" customHeight="1" x14ac:dyDescent="0.2">
      <c r="A16" s="1"/>
      <c r="B16" s="441" t="s">
        <v>686</v>
      </c>
      <c r="C16" s="442"/>
      <c r="D16" s="442"/>
      <c r="E16" s="442"/>
      <c r="F16" s="442"/>
      <c r="G16" s="442"/>
      <c r="H16" s="443"/>
      <c r="I16" s="336" t="s">
        <v>20</v>
      </c>
      <c r="J16" s="363"/>
      <c r="K16" s="338"/>
      <c r="L16" s="336" t="s">
        <v>21</v>
      </c>
      <c r="M16" s="337"/>
      <c r="N16" s="338"/>
      <c r="O16" s="336" t="s">
        <v>22</v>
      </c>
      <c r="P16" s="337"/>
      <c r="Q16" s="338"/>
      <c r="R16" s="336" t="s">
        <v>23</v>
      </c>
      <c r="S16" s="337"/>
      <c r="T16" s="338"/>
      <c r="U16" s="336" t="s">
        <v>682</v>
      </c>
      <c r="V16" s="337"/>
      <c r="W16" s="338"/>
      <c r="X16" s="336" t="s">
        <v>24</v>
      </c>
      <c r="Y16" s="337"/>
      <c r="Z16" s="338"/>
      <c r="AA16" s="336" t="s">
        <v>25</v>
      </c>
      <c r="AB16" s="337"/>
      <c r="AC16" s="338"/>
      <c r="AD16" s="336" t="s">
        <v>461</v>
      </c>
      <c r="AE16" s="337"/>
      <c r="AF16" s="338"/>
      <c r="AG16" s="336" t="s">
        <v>466</v>
      </c>
      <c r="AH16" s="337"/>
      <c r="AI16" s="338"/>
      <c r="AJ16" s="336" t="s">
        <v>462</v>
      </c>
      <c r="AK16" s="337"/>
      <c r="AL16" s="435"/>
      <c r="AN16" s="336" t="s">
        <v>20</v>
      </c>
      <c r="AO16" s="363"/>
      <c r="AP16" s="338"/>
      <c r="AQ16" s="336" t="s">
        <v>21</v>
      </c>
      <c r="AR16" s="337"/>
      <c r="AS16" s="338"/>
      <c r="AT16" s="336" t="s">
        <v>22</v>
      </c>
      <c r="AU16" s="337"/>
      <c r="AV16" s="338"/>
      <c r="AW16" s="336" t="s">
        <v>23</v>
      </c>
      <c r="AX16" s="337"/>
      <c r="AY16" s="338"/>
      <c r="AZ16" s="336" t="s">
        <v>682</v>
      </c>
      <c r="BA16" s="337"/>
      <c r="BB16" s="338"/>
      <c r="BC16" s="336" t="s">
        <v>24</v>
      </c>
      <c r="BD16" s="337"/>
      <c r="BE16" s="338"/>
      <c r="BF16" s="336" t="s">
        <v>25</v>
      </c>
      <c r="BG16" s="337"/>
      <c r="BH16" s="338"/>
      <c r="BI16" s="336" t="s">
        <v>461</v>
      </c>
      <c r="BJ16" s="337"/>
      <c r="BK16" s="338"/>
      <c r="BL16" s="336" t="s">
        <v>466</v>
      </c>
      <c r="BM16" s="337"/>
      <c r="BN16" s="337"/>
      <c r="BO16" s="360"/>
      <c r="BP16" s="361"/>
      <c r="BQ16" s="361"/>
    </row>
    <row r="17" spans="1:39" ht="90" customHeight="1" x14ac:dyDescent="0.2">
      <c r="A17" s="1"/>
      <c r="B17" s="551" t="s">
        <v>0</v>
      </c>
      <c r="C17" s="550"/>
      <c r="D17" s="549" t="s">
        <v>26</v>
      </c>
      <c r="E17" s="550"/>
      <c r="F17" s="552" t="str">
        <f>CONCATENATE("Importo complessivo opere: €",SUM(I17:AL17))</f>
        <v>Importo complessivo opere: €0</v>
      </c>
      <c r="G17" s="553"/>
      <c r="H17" s="31"/>
      <c r="I17" s="392"/>
      <c r="J17" s="393"/>
      <c r="K17" s="512"/>
      <c r="L17" s="392"/>
      <c r="M17" s="393"/>
      <c r="N17" s="512"/>
      <c r="O17" s="392"/>
      <c r="P17" s="393"/>
      <c r="Q17" s="512"/>
      <c r="R17" s="392"/>
      <c r="S17" s="393"/>
      <c r="T17" s="512"/>
      <c r="U17" s="392"/>
      <c r="V17" s="393"/>
      <c r="W17" s="512"/>
      <c r="X17" s="392"/>
      <c r="Y17" s="393"/>
      <c r="Z17" s="512"/>
      <c r="AA17" s="392"/>
      <c r="AB17" s="393"/>
      <c r="AC17" s="512"/>
      <c r="AD17" s="392"/>
      <c r="AE17" s="393"/>
      <c r="AF17" s="512"/>
      <c r="AG17" s="392"/>
      <c r="AH17" s="393"/>
      <c r="AI17" s="512"/>
      <c r="AJ17" s="392"/>
      <c r="AK17" s="393"/>
      <c r="AL17" s="394"/>
      <c r="AM17" s="5"/>
    </row>
    <row r="18" spans="1:39" ht="15" customHeight="1" thickBot="1" x14ac:dyDescent="0.25">
      <c r="A18" s="1"/>
      <c r="B18" s="551" t="s">
        <v>1</v>
      </c>
      <c r="C18" s="550"/>
      <c r="D18" s="549" t="s">
        <v>491</v>
      </c>
      <c r="E18" s="550"/>
      <c r="F18" s="552"/>
      <c r="G18" s="553"/>
      <c r="H18" s="32"/>
      <c r="I18" s="513" t="str">
        <f>IF(I17=0,"0",IF(I17&lt;25000,20.411%,0.03+10/POWER(I17,0.4)))</f>
        <v>0</v>
      </c>
      <c r="J18" s="514"/>
      <c r="K18" s="515"/>
      <c r="L18" s="513" t="str">
        <f t="shared" ref="L18" si="0">IF(L17=0,"0",IF(L17&lt;25000,20.411%,0.03+10/POWER(L17,0.4)))</f>
        <v>0</v>
      </c>
      <c r="M18" s="514"/>
      <c r="N18" s="515"/>
      <c r="O18" s="513" t="str">
        <f t="shared" ref="O18" si="1">IF(O17=0,"0",IF(O17&lt;25000,20.411%,0.03+10/POWER(O17,0.4)))</f>
        <v>0</v>
      </c>
      <c r="P18" s="514"/>
      <c r="Q18" s="515"/>
      <c r="R18" s="513" t="str">
        <f t="shared" ref="R18" si="2">IF(R17=0,"0",IF(R17&lt;25000,20.411%,0.03+10/POWER(R17,0.4)))</f>
        <v>0</v>
      </c>
      <c r="S18" s="514"/>
      <c r="T18" s="515"/>
      <c r="U18" s="513" t="str">
        <f t="shared" ref="U18" si="3">IF(U17=0,"0",IF(U17&lt;25000,20.411%,0.03+10/POWER(U17,0.4)))</f>
        <v>0</v>
      </c>
      <c r="V18" s="514"/>
      <c r="W18" s="515"/>
      <c r="X18" s="513" t="str">
        <f t="shared" ref="X18" si="4">IF(X17=0,"0",IF(X17&lt;25000,20.411%,0.03+10/POWER(X17,0.4)))</f>
        <v>0</v>
      </c>
      <c r="Y18" s="514"/>
      <c r="Z18" s="515"/>
      <c r="AA18" s="513" t="str">
        <f t="shared" ref="AA18" si="5">IF(AA17=0,"0",IF(AA17&lt;25000,20.411%,0.03+10/POWER(AA17,0.4)))</f>
        <v>0</v>
      </c>
      <c r="AB18" s="514"/>
      <c r="AC18" s="515"/>
      <c r="AD18" s="513" t="str">
        <f t="shared" ref="AD18" si="6">IF(AD17=0,"0",IF(AD17&lt;25000,20.411%,0.03+10/POWER(AD17,0.4)))</f>
        <v>0</v>
      </c>
      <c r="AE18" s="514"/>
      <c r="AF18" s="515"/>
      <c r="AG18" s="513" t="str">
        <f t="shared" ref="AG18" si="7">IF(AG17=0,"0",IF(AG17&lt;25000,20.411%,0.03+10/POWER(AG17,0.4)))</f>
        <v>0</v>
      </c>
      <c r="AH18" s="514"/>
      <c r="AI18" s="515"/>
      <c r="AJ18" s="416" t="str">
        <f t="shared" ref="AJ18" si="8">IF(AJ17=0,"0",IF(AJ17&lt;25000,20.411%,0.03+10/POWER(AJ17,0.4)))</f>
        <v>0</v>
      </c>
      <c r="AK18" s="417"/>
      <c r="AL18" s="418"/>
      <c r="AM18" s="6"/>
    </row>
    <row r="19" spans="1:39" ht="150.94999999999999" customHeight="1" thickBot="1" x14ac:dyDescent="0.25">
      <c r="A19" s="1"/>
      <c r="B19" s="555" t="s">
        <v>467</v>
      </c>
      <c r="C19" s="556"/>
      <c r="D19" s="556"/>
      <c r="E19" s="556"/>
      <c r="F19" s="556"/>
      <c r="G19" s="557"/>
      <c r="H19" s="33" t="s">
        <v>683</v>
      </c>
      <c r="I19" s="558"/>
      <c r="J19" s="558"/>
      <c r="K19" s="398"/>
      <c r="L19" s="395"/>
      <c r="M19" s="396"/>
      <c r="N19" s="398"/>
      <c r="O19" s="395"/>
      <c r="P19" s="396"/>
      <c r="Q19" s="398"/>
      <c r="R19" s="395"/>
      <c r="S19" s="396"/>
      <c r="T19" s="398"/>
      <c r="U19" s="395"/>
      <c r="V19" s="396"/>
      <c r="W19" s="398"/>
      <c r="X19" s="395"/>
      <c r="Y19" s="396"/>
      <c r="Z19" s="398"/>
      <c r="AA19" s="395"/>
      <c r="AB19" s="396"/>
      <c r="AC19" s="398"/>
      <c r="AD19" s="395"/>
      <c r="AE19" s="396"/>
      <c r="AF19" s="398"/>
      <c r="AG19" s="395"/>
      <c r="AH19" s="396"/>
      <c r="AI19" s="398"/>
      <c r="AJ19" s="395"/>
      <c r="AK19" s="396"/>
      <c r="AL19" s="397"/>
      <c r="AM19" s="6"/>
    </row>
    <row r="20" spans="1:39" ht="25.5" customHeight="1" thickBot="1" x14ac:dyDescent="0.25">
      <c r="A20" s="1"/>
      <c r="B20" s="542" t="s">
        <v>2</v>
      </c>
      <c r="C20" s="543"/>
      <c r="D20" s="544" t="s">
        <v>492</v>
      </c>
      <c r="E20" s="545"/>
      <c r="F20" s="546"/>
      <c r="G20" s="547"/>
      <c r="H20" s="208"/>
      <c r="I20" s="554">
        <f>IF(I19&lt;&gt;"",VLOOKUP(I19,'Tabella-Z1'!J4:K25,2),0)</f>
        <v>0</v>
      </c>
      <c r="J20" s="413"/>
      <c r="K20" s="414"/>
      <c r="L20" s="413">
        <f>IF(L19&lt;&gt;"",VLOOKUP(L19,'Tabella-Z1'!J26:K31,2),0)</f>
        <v>0</v>
      </c>
      <c r="M20" s="413"/>
      <c r="N20" s="414"/>
      <c r="O20" s="413">
        <f>IF(O19&lt;&gt;"",VLOOKUP(O19,'Tabella-Z1'!J32:K44,2),0)</f>
        <v>0</v>
      </c>
      <c r="P20" s="413"/>
      <c r="Q20" s="414"/>
      <c r="R20" s="413">
        <f>IF(R19&lt;&gt;"",VLOOKUP(R19,'Tabella-Z1'!J32:K44,2),0)</f>
        <v>0</v>
      </c>
      <c r="S20" s="413"/>
      <c r="T20" s="414"/>
      <c r="U20" s="413">
        <f>IF(U19&lt;&gt;"",VLOOKUP(U19,'Tabella-Z1'!J32:LG44,2),0)</f>
        <v>0</v>
      </c>
      <c r="V20" s="413"/>
      <c r="W20" s="414"/>
      <c r="X20" s="413">
        <f>IF(X19&lt;&gt;"",VLOOKUP(X19,'Tabella-Z1'!J46:K48,2),0)</f>
        <v>0</v>
      </c>
      <c r="Y20" s="413"/>
      <c r="Z20" s="414"/>
      <c r="AA20" s="413">
        <f>IF(AA19&lt;&gt;"",VLOOKUP(AA19,'Tabella-Z1'!J49:K53,2),0)</f>
        <v>0</v>
      </c>
      <c r="AB20" s="413"/>
      <c r="AC20" s="414"/>
      <c r="AD20" s="413">
        <f>IF(AD19&lt;&gt;"",VLOOKUP(AD19,'Tabella-Z1'!J54:K56,2),0)</f>
        <v>0</v>
      </c>
      <c r="AE20" s="413"/>
      <c r="AF20" s="414"/>
      <c r="AG20" s="413">
        <f>IF(AG19&lt;&gt;"",VLOOKUP(AG19,'Tabella-Z1'!J57:K62,2),0)</f>
        <v>0</v>
      </c>
      <c r="AH20" s="413"/>
      <c r="AI20" s="414"/>
      <c r="AJ20" s="413">
        <f>IF(AJ19&lt;&gt;"",VLOOKUP(AJ19,'Tabella-Z1'!J63:K65,2),0)</f>
        <v>0</v>
      </c>
      <c r="AK20" s="413"/>
      <c r="AL20" s="541"/>
      <c r="AM20" s="6"/>
    </row>
    <row r="21" spans="1:39" ht="9.9499999999999993" customHeight="1" thickBot="1" x14ac:dyDescent="0.25">
      <c r="A21" s="1"/>
      <c r="B21" s="34"/>
      <c r="C21" s="35"/>
      <c r="D21" s="35"/>
      <c r="E21" s="36"/>
      <c r="F21" s="36"/>
      <c r="G21" s="36"/>
      <c r="H21" s="37"/>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207"/>
      <c r="AM21" s="4"/>
    </row>
    <row r="22" spans="1:39" ht="18" customHeight="1" outlineLevel="1" thickBot="1" x14ac:dyDescent="0.25">
      <c r="A22" s="1"/>
      <c r="B22" s="381" t="s">
        <v>653</v>
      </c>
      <c r="C22" s="382"/>
      <c r="D22" s="382"/>
      <c r="E22" s="382"/>
      <c r="F22" s="382"/>
      <c r="G22" s="382"/>
      <c r="H22" s="382"/>
      <c r="I22" s="382"/>
      <c r="J22" s="382"/>
      <c r="K22" s="382"/>
      <c r="L22" s="382"/>
      <c r="M22" s="382"/>
      <c r="N22" s="382"/>
      <c r="O22" s="382"/>
      <c r="P22" s="382"/>
      <c r="Q22" s="382"/>
      <c r="R22" s="382"/>
      <c r="S22" s="382"/>
      <c r="T22" s="382"/>
      <c r="U22" s="382"/>
      <c r="V22" s="382"/>
      <c r="W22" s="382"/>
      <c r="X22" s="382"/>
      <c r="Y22" s="382"/>
      <c r="Z22" s="382"/>
      <c r="AA22" s="382"/>
      <c r="AB22" s="382"/>
      <c r="AC22" s="382"/>
      <c r="AD22" s="382"/>
      <c r="AE22" s="382"/>
      <c r="AF22" s="382"/>
      <c r="AG22" s="382"/>
      <c r="AH22" s="382"/>
      <c r="AI22" s="382"/>
      <c r="AJ22" s="382"/>
      <c r="AK22" s="314"/>
      <c r="AL22" s="315"/>
      <c r="AM22" s="4"/>
    </row>
    <row r="23" spans="1:39" ht="18" customHeight="1" outlineLevel="1" x14ac:dyDescent="0.2">
      <c r="A23" s="1"/>
      <c r="B23" s="561" t="s">
        <v>595</v>
      </c>
      <c r="C23" s="562"/>
      <c r="D23" s="531" t="s">
        <v>474</v>
      </c>
      <c r="E23" s="506" t="s">
        <v>475</v>
      </c>
      <c r="F23" s="507"/>
      <c r="G23" s="508"/>
      <c r="H23" s="39"/>
      <c r="I23" s="548" t="s">
        <v>3</v>
      </c>
      <c r="J23" s="402"/>
      <c r="K23" s="402"/>
      <c r="L23" s="401" t="s">
        <v>3</v>
      </c>
      <c r="M23" s="402"/>
      <c r="N23" s="402"/>
      <c r="O23" s="401" t="s">
        <v>3</v>
      </c>
      <c r="P23" s="402"/>
      <c r="Q23" s="402"/>
      <c r="R23" s="401"/>
      <c r="S23" s="402"/>
      <c r="T23" s="402"/>
      <c r="U23" s="401"/>
      <c r="V23" s="402"/>
      <c r="W23" s="402"/>
      <c r="X23" s="401" t="s">
        <v>3</v>
      </c>
      <c r="Y23" s="402"/>
      <c r="Z23" s="402"/>
      <c r="AA23" s="401" t="s">
        <v>3</v>
      </c>
      <c r="AB23" s="402"/>
      <c r="AC23" s="402"/>
      <c r="AD23" s="401" t="s">
        <v>3</v>
      </c>
      <c r="AE23" s="402" t="s">
        <v>3</v>
      </c>
      <c r="AF23" s="402" t="s">
        <v>3</v>
      </c>
      <c r="AG23" s="401" t="s">
        <v>3</v>
      </c>
      <c r="AH23" s="402" t="s">
        <v>3</v>
      </c>
      <c r="AI23" s="402" t="s">
        <v>3</v>
      </c>
      <c r="AJ23" s="40" t="s">
        <v>4</v>
      </c>
      <c r="AK23" s="73">
        <f>IF(AJ17=0,0,(IF($H23="X",AL23,IF(AJ23="X",AL23,0))))</f>
        <v>0</v>
      </c>
      <c r="AL23" s="213">
        <f>'Tabella-Z2'!P4</f>
        <v>5.0000000000000001E-3</v>
      </c>
      <c r="AM23" s="4"/>
    </row>
    <row r="24" spans="1:39" ht="18" customHeight="1" outlineLevel="1" x14ac:dyDescent="0.2">
      <c r="A24" s="1"/>
      <c r="B24" s="563"/>
      <c r="C24" s="564"/>
      <c r="D24" s="532"/>
      <c r="E24" s="506" t="s">
        <v>476</v>
      </c>
      <c r="F24" s="507"/>
      <c r="G24" s="508"/>
      <c r="H24" s="41"/>
      <c r="I24" s="567" t="s">
        <v>3</v>
      </c>
      <c r="J24" s="406"/>
      <c r="K24" s="406"/>
      <c r="L24" s="405" t="s">
        <v>3</v>
      </c>
      <c r="M24" s="406"/>
      <c r="N24" s="406"/>
      <c r="O24" s="405" t="s">
        <v>3</v>
      </c>
      <c r="P24" s="406"/>
      <c r="Q24" s="406"/>
      <c r="R24" s="405"/>
      <c r="S24" s="406"/>
      <c r="T24" s="406"/>
      <c r="U24" s="405"/>
      <c r="V24" s="406"/>
      <c r="W24" s="406"/>
      <c r="X24" s="405" t="s">
        <v>3</v>
      </c>
      <c r="Y24" s="406"/>
      <c r="Z24" s="406"/>
      <c r="AA24" s="405" t="s">
        <v>3</v>
      </c>
      <c r="AB24" s="406"/>
      <c r="AC24" s="406"/>
      <c r="AD24" s="405" t="s">
        <v>3</v>
      </c>
      <c r="AE24" s="406" t="s">
        <v>3</v>
      </c>
      <c r="AF24" s="406" t="s">
        <v>3</v>
      </c>
      <c r="AG24" s="405" t="s">
        <v>3</v>
      </c>
      <c r="AH24" s="406" t="s">
        <v>3</v>
      </c>
      <c r="AI24" s="406" t="s">
        <v>3</v>
      </c>
      <c r="AJ24" s="42" t="s">
        <v>4</v>
      </c>
      <c r="AK24" s="43">
        <f>IF(AJ17=0,0,(IF($H24="X",AL24,IF(AJ24="X",AL24,0))))</f>
        <v>0</v>
      </c>
      <c r="AL24" s="50">
        <f>'Tabella-Z2'!P5</f>
        <v>3.0000000000000001E-3</v>
      </c>
      <c r="AM24" s="4"/>
    </row>
    <row r="25" spans="1:39" ht="18" customHeight="1" outlineLevel="1" x14ac:dyDescent="0.2">
      <c r="A25" s="1"/>
      <c r="B25" s="563"/>
      <c r="C25" s="564"/>
      <c r="D25" s="533"/>
      <c r="E25" s="506" t="s">
        <v>477</v>
      </c>
      <c r="F25" s="507"/>
      <c r="G25" s="508"/>
      <c r="H25" s="44"/>
      <c r="I25" s="568" t="s">
        <v>3</v>
      </c>
      <c r="J25" s="408"/>
      <c r="K25" s="408"/>
      <c r="L25" s="407" t="s">
        <v>3</v>
      </c>
      <c r="M25" s="408"/>
      <c r="N25" s="408"/>
      <c r="O25" s="407" t="s">
        <v>3</v>
      </c>
      <c r="P25" s="408"/>
      <c r="Q25" s="408"/>
      <c r="R25" s="407"/>
      <c r="S25" s="408"/>
      <c r="T25" s="408"/>
      <c r="U25" s="407"/>
      <c r="V25" s="408"/>
      <c r="W25" s="408"/>
      <c r="X25" s="407" t="s">
        <v>3</v>
      </c>
      <c r="Y25" s="408"/>
      <c r="Z25" s="408"/>
      <c r="AA25" s="407" t="s">
        <v>3</v>
      </c>
      <c r="AB25" s="408"/>
      <c r="AC25" s="408"/>
      <c r="AD25" s="407" t="s">
        <v>3</v>
      </c>
      <c r="AE25" s="408" t="s">
        <v>3</v>
      </c>
      <c r="AF25" s="408" t="s">
        <v>3</v>
      </c>
      <c r="AG25" s="407" t="s">
        <v>3</v>
      </c>
      <c r="AH25" s="408" t="s">
        <v>3</v>
      </c>
      <c r="AI25" s="408" t="s">
        <v>3</v>
      </c>
      <c r="AJ25" s="47" t="s">
        <v>4</v>
      </c>
      <c r="AK25" s="45">
        <f>IF(AJ17=0,0,(IF($H25="X",AL25,IF(AJ25="X",AL25,0))))</f>
        <v>0</v>
      </c>
      <c r="AL25" s="51">
        <f>'Tabella-Z2'!P6</f>
        <v>1E-3</v>
      </c>
      <c r="AM25" s="4"/>
    </row>
    <row r="26" spans="1:39" ht="18" customHeight="1" outlineLevel="1" x14ac:dyDescent="0.2">
      <c r="A26" s="1"/>
      <c r="B26" s="563"/>
      <c r="C26" s="564"/>
      <c r="D26" s="531" t="s">
        <v>478</v>
      </c>
      <c r="E26" s="535" t="s">
        <v>656</v>
      </c>
      <c r="F26" s="205" t="s">
        <v>593</v>
      </c>
      <c r="G26" s="254">
        <v>15000</v>
      </c>
      <c r="H26" s="602"/>
      <c r="I26" s="540" t="s">
        <v>3</v>
      </c>
      <c r="J26" s="400"/>
      <c r="K26" s="400"/>
      <c r="L26" s="399" t="s">
        <v>3</v>
      </c>
      <c r="M26" s="400"/>
      <c r="N26" s="400"/>
      <c r="O26" s="399" t="s">
        <v>3</v>
      </c>
      <c r="P26" s="400"/>
      <c r="Q26" s="400"/>
      <c r="R26" s="399"/>
      <c r="S26" s="400"/>
      <c r="T26" s="400"/>
      <c r="U26" s="399"/>
      <c r="V26" s="400"/>
      <c r="W26" s="400"/>
      <c r="X26" s="399" t="s">
        <v>3</v>
      </c>
      <c r="Y26" s="400"/>
      <c r="Z26" s="400"/>
      <c r="AA26" s="399" t="s">
        <v>3</v>
      </c>
      <c r="AB26" s="400"/>
      <c r="AC26" s="400"/>
      <c r="AD26" s="399" t="s">
        <v>3</v>
      </c>
      <c r="AE26" s="400" t="s">
        <v>3</v>
      </c>
      <c r="AF26" s="400" t="s">
        <v>3</v>
      </c>
      <c r="AG26" s="605" t="s">
        <v>4</v>
      </c>
      <c r="AH26" s="52">
        <f>IF($AG$17=0,0,(IF($H26="X",AI26,IF(AG26="X",AI26,0))))</f>
        <v>0</v>
      </c>
      <c r="AI26" s="255">
        <f>'Tabella-Z2'!O7</f>
        <v>1E-3</v>
      </c>
      <c r="AJ26" s="605" t="s">
        <v>4</v>
      </c>
      <c r="AK26" s="52">
        <f>IF(AJ17=0,0,(IF($H26="X",AL26,IF(AJ26="X",AL26,0))))</f>
        <v>0</v>
      </c>
      <c r="AL26" s="57">
        <f>'Tabella-Z2'!P7</f>
        <v>1E-3</v>
      </c>
      <c r="AM26" s="4"/>
    </row>
    <row r="27" spans="1:39" ht="24" customHeight="1" outlineLevel="1" x14ac:dyDescent="0.2">
      <c r="A27" s="1"/>
      <c r="B27" s="563"/>
      <c r="C27" s="564"/>
      <c r="D27" s="532"/>
      <c r="E27" s="536"/>
      <c r="F27" s="205" t="s">
        <v>594</v>
      </c>
      <c r="G27" s="254">
        <v>50000</v>
      </c>
      <c r="H27" s="603"/>
      <c r="I27" s="464" t="s">
        <v>3</v>
      </c>
      <c r="J27" s="404"/>
      <c r="K27" s="404"/>
      <c r="L27" s="403" t="s">
        <v>3</v>
      </c>
      <c r="M27" s="404"/>
      <c r="N27" s="404"/>
      <c r="O27" s="403" t="s">
        <v>3</v>
      </c>
      <c r="P27" s="404"/>
      <c r="Q27" s="404"/>
      <c r="R27" s="403"/>
      <c r="S27" s="404"/>
      <c r="T27" s="404"/>
      <c r="U27" s="403"/>
      <c r="V27" s="404"/>
      <c r="W27" s="404"/>
      <c r="X27" s="403" t="s">
        <v>3</v>
      </c>
      <c r="Y27" s="404"/>
      <c r="Z27" s="404"/>
      <c r="AA27" s="403" t="s">
        <v>3</v>
      </c>
      <c r="AB27" s="404"/>
      <c r="AC27" s="404"/>
      <c r="AD27" s="403" t="s">
        <v>3</v>
      </c>
      <c r="AE27" s="404" t="s">
        <v>3</v>
      </c>
      <c r="AF27" s="404" t="s">
        <v>3</v>
      </c>
      <c r="AG27" s="606"/>
      <c r="AH27" s="43">
        <f t="shared" ref="AH27:AH37" si="9">IF($AG$17=0,0,(IF($H27="X",AI27,IF(AG27="X",AI27,0))))</f>
        <v>0</v>
      </c>
      <c r="AI27" s="256">
        <f>'Tabella-Z2'!O8</f>
        <v>5.0000000000000001E-4</v>
      </c>
      <c r="AJ27" s="606"/>
      <c r="AK27" s="43">
        <f>IF(AJ17=0,0,(IF($H27="X",AL27,IF(AJ27="X",AL27,0))))</f>
        <v>0</v>
      </c>
      <c r="AL27" s="56">
        <f>'Tabella-Z2'!P8</f>
        <v>5.0000000000000001E-4</v>
      </c>
      <c r="AM27" s="4"/>
    </row>
    <row r="28" spans="1:39" ht="18" customHeight="1" outlineLevel="1" x14ac:dyDescent="0.2">
      <c r="A28" s="1"/>
      <c r="B28" s="563"/>
      <c r="C28" s="564"/>
      <c r="D28" s="533"/>
      <c r="E28" s="537"/>
      <c r="F28" s="205" t="s">
        <v>481</v>
      </c>
      <c r="G28" s="252"/>
      <c r="H28" s="604"/>
      <c r="I28" s="538" t="s">
        <v>3</v>
      </c>
      <c r="J28" s="410"/>
      <c r="K28" s="410"/>
      <c r="L28" s="409" t="s">
        <v>3</v>
      </c>
      <c r="M28" s="410"/>
      <c r="N28" s="410"/>
      <c r="O28" s="409" t="s">
        <v>3</v>
      </c>
      <c r="P28" s="410"/>
      <c r="Q28" s="410"/>
      <c r="R28" s="409"/>
      <c r="S28" s="410"/>
      <c r="T28" s="410"/>
      <c r="U28" s="409"/>
      <c r="V28" s="410"/>
      <c r="W28" s="410"/>
      <c r="X28" s="409" t="s">
        <v>3</v>
      </c>
      <c r="Y28" s="410"/>
      <c r="Z28" s="410"/>
      <c r="AA28" s="409" t="s">
        <v>3</v>
      </c>
      <c r="AB28" s="410"/>
      <c r="AC28" s="410"/>
      <c r="AD28" s="409" t="s">
        <v>3</v>
      </c>
      <c r="AE28" s="410" t="s">
        <v>3</v>
      </c>
      <c r="AF28" s="410" t="s">
        <v>3</v>
      </c>
      <c r="AG28" s="607"/>
      <c r="AH28" s="45">
        <f t="shared" si="9"/>
        <v>0</v>
      </c>
      <c r="AI28" s="257">
        <f>'Tabella-Z2'!O9</f>
        <v>1E-4</v>
      </c>
      <c r="AJ28" s="607"/>
      <c r="AK28" s="45">
        <f>IF(AJ17=0,0,(IF($H28="X",AL28,IF(AJ28="X",AL28,0))))</f>
        <v>0</v>
      </c>
      <c r="AL28" s="258">
        <f>'Tabella-Z2'!P9</f>
        <v>1E-4</v>
      </c>
      <c r="AM28" s="4"/>
    </row>
    <row r="29" spans="1:39" ht="18" customHeight="1" outlineLevel="1" x14ac:dyDescent="0.2">
      <c r="A29" s="1"/>
      <c r="B29" s="563"/>
      <c r="C29" s="564"/>
      <c r="D29" s="206" t="s">
        <v>482</v>
      </c>
      <c r="E29" s="506" t="s">
        <v>483</v>
      </c>
      <c r="F29" s="507"/>
      <c r="G29" s="508"/>
      <c r="H29" s="217"/>
      <c r="I29" s="539" t="s">
        <v>3</v>
      </c>
      <c r="J29" s="412"/>
      <c r="K29" s="412"/>
      <c r="L29" s="411" t="s">
        <v>3</v>
      </c>
      <c r="M29" s="412"/>
      <c r="N29" s="412"/>
      <c r="O29" s="411" t="s">
        <v>3</v>
      </c>
      <c r="P29" s="412"/>
      <c r="Q29" s="412"/>
      <c r="R29" s="411"/>
      <c r="S29" s="412"/>
      <c r="T29" s="412"/>
      <c r="U29" s="411"/>
      <c r="V29" s="412"/>
      <c r="W29" s="412"/>
      <c r="X29" s="411" t="s">
        <v>3</v>
      </c>
      <c r="Y29" s="412"/>
      <c r="Z29" s="412"/>
      <c r="AA29" s="411" t="s">
        <v>3</v>
      </c>
      <c r="AB29" s="412"/>
      <c r="AC29" s="412"/>
      <c r="AD29" s="411" t="s">
        <v>3</v>
      </c>
      <c r="AE29" s="412" t="s">
        <v>3</v>
      </c>
      <c r="AF29" s="412" t="s">
        <v>3</v>
      </c>
      <c r="AG29" s="209" t="s">
        <v>4</v>
      </c>
      <c r="AH29" s="210">
        <f t="shared" si="9"/>
        <v>0</v>
      </c>
      <c r="AI29" s="211">
        <f>'Tabella-Z2'!O10</f>
        <v>5.0000000000000001E-3</v>
      </c>
      <c r="AJ29" s="209" t="s">
        <v>4</v>
      </c>
      <c r="AK29" s="210">
        <f>IF(AJ17=0,0,(IF($H29="X",AL29,IF(AJ29="X",AL29,0))))</f>
        <v>0</v>
      </c>
      <c r="AL29" s="212">
        <f>'Tabella-Z2'!P10</f>
        <v>5.0000000000000001E-3</v>
      </c>
      <c r="AM29" s="4"/>
    </row>
    <row r="30" spans="1:39" ht="18" customHeight="1" outlineLevel="1" x14ac:dyDescent="0.2">
      <c r="A30" s="1"/>
      <c r="B30" s="563"/>
      <c r="C30" s="564"/>
      <c r="D30" s="206" t="s">
        <v>484</v>
      </c>
      <c r="E30" s="506" t="s">
        <v>485</v>
      </c>
      <c r="F30" s="507"/>
      <c r="G30" s="508"/>
      <c r="H30" s="217"/>
      <c r="I30" s="539" t="s">
        <v>3</v>
      </c>
      <c r="J30" s="412"/>
      <c r="K30" s="412"/>
      <c r="L30" s="411" t="s">
        <v>3</v>
      </c>
      <c r="M30" s="412"/>
      <c r="N30" s="412"/>
      <c r="O30" s="411" t="s">
        <v>3</v>
      </c>
      <c r="P30" s="412"/>
      <c r="Q30" s="412"/>
      <c r="R30" s="411"/>
      <c r="S30" s="412"/>
      <c r="T30" s="412"/>
      <c r="U30" s="411"/>
      <c r="V30" s="412"/>
      <c r="W30" s="412"/>
      <c r="X30" s="411" t="s">
        <v>3</v>
      </c>
      <c r="Y30" s="412"/>
      <c r="Z30" s="412"/>
      <c r="AA30" s="411" t="s">
        <v>3</v>
      </c>
      <c r="AB30" s="412"/>
      <c r="AC30" s="412"/>
      <c r="AD30" s="411" t="s">
        <v>3</v>
      </c>
      <c r="AE30" s="412" t="s">
        <v>3</v>
      </c>
      <c r="AF30" s="412" t="s">
        <v>3</v>
      </c>
      <c r="AG30" s="209" t="s">
        <v>3</v>
      </c>
      <c r="AH30" s="210">
        <f t="shared" si="9"/>
        <v>0</v>
      </c>
      <c r="AI30" s="211">
        <f>'Tabella-Z2'!O11</f>
        <v>0.03</v>
      </c>
      <c r="AJ30" s="411" t="s">
        <v>3</v>
      </c>
      <c r="AK30" s="412" t="s">
        <v>3</v>
      </c>
      <c r="AL30" s="415" t="s">
        <v>3</v>
      </c>
      <c r="AM30" s="4"/>
    </row>
    <row r="31" spans="1:39" ht="18" customHeight="1" outlineLevel="1" x14ac:dyDescent="0.2">
      <c r="A31" s="1"/>
      <c r="B31" s="563"/>
      <c r="C31" s="564"/>
      <c r="D31" s="206" t="s">
        <v>486</v>
      </c>
      <c r="E31" s="506" t="s">
        <v>487</v>
      </c>
      <c r="F31" s="507"/>
      <c r="G31" s="508"/>
      <c r="H31" s="217"/>
      <c r="I31" s="539" t="s">
        <v>3</v>
      </c>
      <c r="J31" s="412"/>
      <c r="K31" s="412"/>
      <c r="L31" s="411" t="s">
        <v>3</v>
      </c>
      <c r="M31" s="412"/>
      <c r="N31" s="412"/>
      <c r="O31" s="411" t="s">
        <v>3</v>
      </c>
      <c r="P31" s="412"/>
      <c r="Q31" s="412"/>
      <c r="R31" s="411"/>
      <c r="S31" s="412"/>
      <c r="T31" s="412"/>
      <c r="U31" s="411"/>
      <c r="V31" s="412"/>
      <c r="W31" s="412"/>
      <c r="X31" s="411" t="s">
        <v>3</v>
      </c>
      <c r="Y31" s="412"/>
      <c r="Z31" s="412"/>
      <c r="AA31" s="411" t="s">
        <v>3</v>
      </c>
      <c r="AB31" s="412"/>
      <c r="AC31" s="412"/>
      <c r="AD31" s="411" t="s">
        <v>3</v>
      </c>
      <c r="AE31" s="412" t="s">
        <v>3</v>
      </c>
      <c r="AF31" s="412" t="s">
        <v>3</v>
      </c>
      <c r="AG31" s="209" t="s">
        <v>4</v>
      </c>
      <c r="AH31" s="210">
        <f t="shared" si="9"/>
        <v>0</v>
      </c>
      <c r="AI31" s="211">
        <f>'Tabella-Z2'!O12</f>
        <v>3.0000000000000001E-3</v>
      </c>
      <c r="AJ31" s="209" t="s">
        <v>4</v>
      </c>
      <c r="AK31" s="210">
        <f>IF($AJ$17=0,0,(IF($H31="X",AL31,IF(AJ31="X",AL31,0))))</f>
        <v>0</v>
      </c>
      <c r="AL31" s="212">
        <f>'Tabella-Z2'!P12</f>
        <v>3.0000000000000001E-3</v>
      </c>
      <c r="AM31" s="4"/>
    </row>
    <row r="32" spans="1:39" ht="18" customHeight="1" outlineLevel="1" x14ac:dyDescent="0.2">
      <c r="A32" s="1"/>
      <c r="B32" s="563"/>
      <c r="C32" s="564"/>
      <c r="D32" s="531" t="s">
        <v>488</v>
      </c>
      <c r="E32" s="535" t="s">
        <v>258</v>
      </c>
      <c r="F32" s="205" t="s">
        <v>479</v>
      </c>
      <c r="G32" s="253">
        <v>7500000</v>
      </c>
      <c r="H32" s="308"/>
      <c r="I32" s="540" t="s">
        <v>3</v>
      </c>
      <c r="J32" s="400"/>
      <c r="K32" s="400"/>
      <c r="L32" s="399" t="s">
        <v>3</v>
      </c>
      <c r="M32" s="400"/>
      <c r="N32" s="400"/>
      <c r="O32" s="399" t="s">
        <v>3</v>
      </c>
      <c r="P32" s="400"/>
      <c r="Q32" s="400"/>
      <c r="R32" s="399"/>
      <c r="S32" s="400"/>
      <c r="T32" s="400"/>
      <c r="U32" s="399"/>
      <c r="V32" s="400"/>
      <c r="W32" s="400"/>
      <c r="X32" s="399" t="s">
        <v>3</v>
      </c>
      <c r="Y32" s="400"/>
      <c r="Z32" s="400"/>
      <c r="AA32" s="399" t="s">
        <v>3</v>
      </c>
      <c r="AB32" s="400"/>
      <c r="AC32" s="400"/>
      <c r="AD32" s="399" t="s">
        <v>3</v>
      </c>
      <c r="AE32" s="400" t="s">
        <v>3</v>
      </c>
      <c r="AF32" s="400" t="s">
        <v>3</v>
      </c>
      <c r="AG32" s="333" t="s">
        <v>4</v>
      </c>
      <c r="AH32" s="52">
        <f t="shared" si="9"/>
        <v>0</v>
      </c>
      <c r="AI32" s="53">
        <f>'Tabella-Z2'!O13</f>
        <v>2.5999999999999999E-2</v>
      </c>
      <c r="AJ32" s="333" t="s">
        <v>4</v>
      </c>
      <c r="AK32" s="52">
        <f t="shared" ref="AK32:AK37" si="10">IF($AJ$17=0,0,(IF($H32="X",AL32,IF(AJ32="X",AL32,0))))</f>
        <v>0</v>
      </c>
      <c r="AL32" s="48">
        <f>'Tabella-Z2'!P13</f>
        <v>3.5999999999999997E-2</v>
      </c>
      <c r="AM32" s="4"/>
    </row>
    <row r="33" spans="1:40" ht="18" customHeight="1" outlineLevel="1" x14ac:dyDescent="0.2">
      <c r="A33" s="1"/>
      <c r="B33" s="563"/>
      <c r="C33" s="564"/>
      <c r="D33" s="559"/>
      <c r="E33" s="536"/>
      <c r="F33" s="205" t="s">
        <v>480</v>
      </c>
      <c r="G33" s="253">
        <v>15000000</v>
      </c>
      <c r="H33" s="309"/>
      <c r="I33" s="464" t="s">
        <v>3</v>
      </c>
      <c r="J33" s="404"/>
      <c r="K33" s="404"/>
      <c r="L33" s="403" t="s">
        <v>3</v>
      </c>
      <c r="M33" s="404"/>
      <c r="N33" s="404"/>
      <c r="O33" s="403" t="s">
        <v>3</v>
      </c>
      <c r="P33" s="404"/>
      <c r="Q33" s="404"/>
      <c r="R33" s="403"/>
      <c r="S33" s="404"/>
      <c r="T33" s="404"/>
      <c r="U33" s="403"/>
      <c r="V33" s="404"/>
      <c r="W33" s="404"/>
      <c r="X33" s="403" t="s">
        <v>3</v>
      </c>
      <c r="Y33" s="404"/>
      <c r="Z33" s="404"/>
      <c r="AA33" s="403" t="s">
        <v>3</v>
      </c>
      <c r="AB33" s="404"/>
      <c r="AC33" s="404"/>
      <c r="AD33" s="403" t="s">
        <v>3</v>
      </c>
      <c r="AE33" s="404" t="s">
        <v>3</v>
      </c>
      <c r="AF33" s="404" t="s">
        <v>3</v>
      </c>
      <c r="AG33" s="334"/>
      <c r="AH33" s="43">
        <f t="shared" si="9"/>
        <v>0</v>
      </c>
      <c r="AI33" s="54">
        <f>'Tabella-Z2'!O14</f>
        <v>1.6E-2</v>
      </c>
      <c r="AJ33" s="334"/>
      <c r="AK33" s="43">
        <f t="shared" si="10"/>
        <v>0</v>
      </c>
      <c r="AL33" s="55">
        <f>'Tabella-Z2'!P14</f>
        <v>2.8000000000000001E-2</v>
      </c>
      <c r="AM33" s="4"/>
      <c r="AN33" s="15"/>
    </row>
    <row r="34" spans="1:40" ht="18" customHeight="1" outlineLevel="1" x14ac:dyDescent="0.2">
      <c r="A34" s="1"/>
      <c r="B34" s="563"/>
      <c r="C34" s="564"/>
      <c r="D34" s="560"/>
      <c r="E34" s="537"/>
      <c r="F34" s="205" t="s">
        <v>481</v>
      </c>
      <c r="G34" s="252"/>
      <c r="H34" s="310"/>
      <c r="I34" s="538" t="s">
        <v>3</v>
      </c>
      <c r="J34" s="410"/>
      <c r="K34" s="410"/>
      <c r="L34" s="409" t="s">
        <v>3</v>
      </c>
      <c r="M34" s="410"/>
      <c r="N34" s="410"/>
      <c r="O34" s="409" t="s">
        <v>3</v>
      </c>
      <c r="P34" s="410"/>
      <c r="Q34" s="410"/>
      <c r="R34" s="409"/>
      <c r="S34" s="410"/>
      <c r="T34" s="410"/>
      <c r="U34" s="409"/>
      <c r="V34" s="410"/>
      <c r="W34" s="410"/>
      <c r="X34" s="409" t="s">
        <v>3</v>
      </c>
      <c r="Y34" s="410"/>
      <c r="Z34" s="410"/>
      <c r="AA34" s="409" t="s">
        <v>3</v>
      </c>
      <c r="AB34" s="410"/>
      <c r="AC34" s="410"/>
      <c r="AD34" s="409" t="s">
        <v>3</v>
      </c>
      <c r="AE34" s="410" t="s">
        <v>3</v>
      </c>
      <c r="AF34" s="410" t="s">
        <v>3</v>
      </c>
      <c r="AG34" s="335"/>
      <c r="AH34" s="45">
        <f t="shared" si="9"/>
        <v>0</v>
      </c>
      <c r="AI34" s="46">
        <f>'Tabella-Z2'!O15</f>
        <v>0.01</v>
      </c>
      <c r="AJ34" s="335"/>
      <c r="AK34" s="45">
        <f t="shared" si="10"/>
        <v>0</v>
      </c>
      <c r="AL34" s="51">
        <f>'Tabella-Z2'!P15</f>
        <v>0.02</v>
      </c>
      <c r="AM34" s="4"/>
    </row>
    <row r="35" spans="1:40" ht="18" customHeight="1" outlineLevel="1" x14ac:dyDescent="0.2">
      <c r="A35" s="1"/>
      <c r="B35" s="563"/>
      <c r="C35" s="564"/>
      <c r="D35" s="531" t="s">
        <v>489</v>
      </c>
      <c r="E35" s="535" t="s">
        <v>490</v>
      </c>
      <c r="F35" s="205" t="s">
        <v>479</v>
      </c>
      <c r="G35" s="253">
        <v>4000000</v>
      </c>
      <c r="H35" s="308"/>
      <c r="I35" s="540" t="s">
        <v>3</v>
      </c>
      <c r="J35" s="400"/>
      <c r="K35" s="400"/>
      <c r="L35" s="399" t="s">
        <v>3</v>
      </c>
      <c r="M35" s="400"/>
      <c r="N35" s="400"/>
      <c r="O35" s="399" t="s">
        <v>3</v>
      </c>
      <c r="P35" s="400"/>
      <c r="Q35" s="400"/>
      <c r="R35" s="399"/>
      <c r="S35" s="400"/>
      <c r="T35" s="400"/>
      <c r="U35" s="399"/>
      <c r="V35" s="400"/>
      <c r="W35" s="400"/>
      <c r="X35" s="399" t="s">
        <v>3</v>
      </c>
      <c r="Y35" s="400"/>
      <c r="Z35" s="400"/>
      <c r="AA35" s="399" t="s">
        <v>3</v>
      </c>
      <c r="AB35" s="400"/>
      <c r="AC35" s="400"/>
      <c r="AD35" s="399" t="s">
        <v>3</v>
      </c>
      <c r="AE35" s="400" t="s">
        <v>3</v>
      </c>
      <c r="AF35" s="400" t="s">
        <v>3</v>
      </c>
      <c r="AG35" s="333" t="s">
        <v>4</v>
      </c>
      <c r="AH35" s="52">
        <f t="shared" si="9"/>
        <v>0</v>
      </c>
      <c r="AI35" s="53">
        <f>'Tabella-Z2'!O16</f>
        <v>1.7999999999999999E-2</v>
      </c>
      <c r="AJ35" s="333"/>
      <c r="AK35" s="52">
        <f t="shared" si="10"/>
        <v>0</v>
      </c>
      <c r="AL35" s="48">
        <f>'Tabella-Z2'!P16</f>
        <v>1.7999999999999999E-2</v>
      </c>
      <c r="AM35" s="4"/>
    </row>
    <row r="36" spans="1:40" ht="18" customHeight="1" outlineLevel="1" x14ac:dyDescent="0.2">
      <c r="A36" s="1"/>
      <c r="B36" s="563"/>
      <c r="C36" s="564"/>
      <c r="D36" s="532"/>
      <c r="E36" s="536"/>
      <c r="F36" s="205" t="s">
        <v>480</v>
      </c>
      <c r="G36" s="253">
        <v>10000000</v>
      </c>
      <c r="H36" s="309"/>
      <c r="I36" s="464" t="s">
        <v>3</v>
      </c>
      <c r="J36" s="404"/>
      <c r="K36" s="404"/>
      <c r="L36" s="403" t="s">
        <v>3</v>
      </c>
      <c r="M36" s="404"/>
      <c r="N36" s="404"/>
      <c r="O36" s="403" t="s">
        <v>3</v>
      </c>
      <c r="P36" s="404"/>
      <c r="Q36" s="404"/>
      <c r="R36" s="403"/>
      <c r="S36" s="404"/>
      <c r="T36" s="404"/>
      <c r="U36" s="403"/>
      <c r="V36" s="404"/>
      <c r="W36" s="404"/>
      <c r="X36" s="403" t="s">
        <v>3</v>
      </c>
      <c r="Y36" s="404"/>
      <c r="Z36" s="404"/>
      <c r="AA36" s="403" t="s">
        <v>3</v>
      </c>
      <c r="AB36" s="404"/>
      <c r="AC36" s="404"/>
      <c r="AD36" s="403" t="s">
        <v>3</v>
      </c>
      <c r="AE36" s="404" t="s">
        <v>3</v>
      </c>
      <c r="AF36" s="404" t="s">
        <v>3</v>
      </c>
      <c r="AG36" s="334"/>
      <c r="AH36" s="43">
        <f t="shared" si="9"/>
        <v>0</v>
      </c>
      <c r="AI36" s="54">
        <f>'Tabella-Z2'!O17</f>
        <v>1.2E-2</v>
      </c>
      <c r="AJ36" s="334"/>
      <c r="AK36" s="43">
        <f t="shared" si="10"/>
        <v>0</v>
      </c>
      <c r="AL36" s="55">
        <f>'Tabella-Z2'!P17</f>
        <v>1.2E-2</v>
      </c>
      <c r="AM36" s="4"/>
    </row>
    <row r="37" spans="1:40" ht="18" customHeight="1" outlineLevel="1" thickBot="1" x14ac:dyDescent="0.25">
      <c r="A37" s="1"/>
      <c r="B37" s="565"/>
      <c r="C37" s="566"/>
      <c r="D37" s="533"/>
      <c r="E37" s="537"/>
      <c r="F37" s="205" t="s">
        <v>481</v>
      </c>
      <c r="G37" s="252"/>
      <c r="H37" s="310"/>
      <c r="I37" s="594" t="s">
        <v>3</v>
      </c>
      <c r="J37" s="391"/>
      <c r="K37" s="391"/>
      <c r="L37" s="390" t="s">
        <v>3</v>
      </c>
      <c r="M37" s="391"/>
      <c r="N37" s="391"/>
      <c r="O37" s="390" t="s">
        <v>3</v>
      </c>
      <c r="P37" s="391"/>
      <c r="Q37" s="391"/>
      <c r="R37" s="390"/>
      <c r="S37" s="391"/>
      <c r="T37" s="391"/>
      <c r="U37" s="390"/>
      <c r="V37" s="391"/>
      <c r="W37" s="391"/>
      <c r="X37" s="390" t="s">
        <v>3</v>
      </c>
      <c r="Y37" s="391"/>
      <c r="Z37" s="391"/>
      <c r="AA37" s="390" t="s">
        <v>3</v>
      </c>
      <c r="AB37" s="391"/>
      <c r="AC37" s="391"/>
      <c r="AD37" s="390" t="s">
        <v>3</v>
      </c>
      <c r="AE37" s="391" t="s">
        <v>3</v>
      </c>
      <c r="AF37" s="391" t="s">
        <v>3</v>
      </c>
      <c r="AG37" s="335"/>
      <c r="AH37" s="45">
        <f t="shared" si="9"/>
        <v>0</v>
      </c>
      <c r="AI37" s="218">
        <f>'Tabella-Z2'!O18</f>
        <v>8.0000000000000002E-3</v>
      </c>
      <c r="AJ37" s="335"/>
      <c r="AK37" s="45">
        <f t="shared" si="10"/>
        <v>0</v>
      </c>
      <c r="AL37" s="75">
        <f>'Tabella-Z2'!P18</f>
        <v>8.0000000000000002E-3</v>
      </c>
      <c r="AM37" s="4"/>
    </row>
    <row r="38" spans="1:40" ht="18" customHeight="1" outlineLevel="1" x14ac:dyDescent="0.2">
      <c r="A38" s="1"/>
      <c r="B38" s="458" t="s">
        <v>657</v>
      </c>
      <c r="C38" s="459"/>
      <c r="D38" s="459"/>
      <c r="E38" s="460"/>
      <c r="F38" s="456" t="s">
        <v>6</v>
      </c>
      <c r="G38" s="456"/>
      <c r="H38" s="59"/>
      <c r="I38" s="60"/>
      <c r="J38" s="61">
        <f>SUM(J23:J37)</f>
        <v>0</v>
      </c>
      <c r="K38" s="62">
        <f>J38</f>
        <v>0</v>
      </c>
      <c r="L38" s="60"/>
      <c r="M38" s="61">
        <f>SUM(M23:M37)</f>
        <v>0</v>
      </c>
      <c r="N38" s="62">
        <f>M38</f>
        <v>0</v>
      </c>
      <c r="O38" s="60"/>
      <c r="P38" s="61">
        <f>SUM(P23:P37)</f>
        <v>0</v>
      </c>
      <c r="Q38" s="62">
        <f>P38</f>
        <v>0</v>
      </c>
      <c r="R38" s="60"/>
      <c r="S38" s="61">
        <f>SUM(S23:S37)</f>
        <v>0</v>
      </c>
      <c r="T38" s="62">
        <f>S38</f>
        <v>0</v>
      </c>
      <c r="U38" s="60"/>
      <c r="V38" s="61">
        <f>SUM(V23:V37)</f>
        <v>0</v>
      </c>
      <c r="W38" s="62">
        <f>V38</f>
        <v>0</v>
      </c>
      <c r="X38" s="60"/>
      <c r="Y38" s="61">
        <f>SUM(Y23:Y37)</f>
        <v>0</v>
      </c>
      <c r="Z38" s="62">
        <f>Y38</f>
        <v>0</v>
      </c>
      <c r="AA38" s="60"/>
      <c r="AB38" s="61">
        <f>SUM(AB23:AB37)</f>
        <v>0</v>
      </c>
      <c r="AC38" s="62">
        <f>AB38</f>
        <v>0</v>
      </c>
      <c r="AD38" s="60"/>
      <c r="AE38" s="61">
        <f>SUM(AE23:AE37)</f>
        <v>0</v>
      </c>
      <c r="AF38" s="62">
        <f>AE38</f>
        <v>0</v>
      </c>
      <c r="AG38" s="60"/>
      <c r="AH38" s="61">
        <f>SUM(AH23:AH37)</f>
        <v>0</v>
      </c>
      <c r="AI38" s="259">
        <f>AH38</f>
        <v>0</v>
      </c>
      <c r="AJ38" s="60"/>
      <c r="AK38" s="61">
        <f>SUM(AK23:AK37)</f>
        <v>0</v>
      </c>
      <c r="AL38" s="260">
        <f>AK38</f>
        <v>0</v>
      </c>
      <c r="AM38" s="4"/>
    </row>
    <row r="39" spans="1:40" ht="24.95" customHeight="1" outlineLevel="1" x14ac:dyDescent="0.2">
      <c r="A39" s="1"/>
      <c r="B39" s="461" t="s">
        <v>14</v>
      </c>
      <c r="C39" s="462"/>
      <c r="D39" s="462"/>
      <c r="E39" s="463"/>
      <c r="F39" s="457" t="s">
        <v>7</v>
      </c>
      <c r="G39" s="457"/>
      <c r="H39" s="64"/>
      <c r="I39" s="339">
        <f>I17*I18*I20*K38</f>
        <v>0</v>
      </c>
      <c r="J39" s="340"/>
      <c r="K39" s="346"/>
      <c r="L39" s="339">
        <f>L17*L18*L20*N38</f>
        <v>0</v>
      </c>
      <c r="M39" s="340"/>
      <c r="N39" s="346"/>
      <c r="O39" s="339">
        <f>O17*O18*O20*Q38</f>
        <v>0</v>
      </c>
      <c r="P39" s="340"/>
      <c r="Q39" s="346"/>
      <c r="R39" s="339">
        <f>R17*R18*R20*T38</f>
        <v>0</v>
      </c>
      <c r="S39" s="340"/>
      <c r="T39" s="346"/>
      <c r="U39" s="339">
        <f>U17*U18*U20*W38</f>
        <v>0</v>
      </c>
      <c r="V39" s="340"/>
      <c r="W39" s="346"/>
      <c r="X39" s="339">
        <f>X17*X18*X20*Z38</f>
        <v>0</v>
      </c>
      <c r="Y39" s="340"/>
      <c r="Z39" s="346"/>
      <c r="AA39" s="339">
        <f>AA17*AA18*AA20*AC38</f>
        <v>0</v>
      </c>
      <c r="AB39" s="340"/>
      <c r="AC39" s="346"/>
      <c r="AD39" s="339">
        <f>AD17*AD18*AD20*AF38</f>
        <v>0</v>
      </c>
      <c r="AE39" s="340"/>
      <c r="AF39" s="346"/>
      <c r="AG39" s="339">
        <f>AG$18*AG$20*(AG$17*SUM(AH29:AH31)+(IF(AG$17&lt;=G32,AG$17*AH32,G32*AH32)+IF(AND(AG$17&gt;G32,AG$17&lt;=G33),(AG$17-G32)*AH33,(G33-G32)*AH33)+(AG$17-G33)*AH34)+(IF(AG$17&lt;=G35,AG$17*AH35,G35*AH35)+IF(AND(AG$17&gt;G35,AG$17&lt;=G36),(AG$17-G35)*AH36,(G36-G35)*AH36)+(AG$17-G36)*AH37))</f>
        <v>0</v>
      </c>
      <c r="AH39" s="340"/>
      <c r="AI39" s="346"/>
      <c r="AJ39" s="339">
        <f>AJ$18*AJ$20*(AJ$17*SUM(AK29:AK31)+(IF(AJ$17&lt;=G32,AJ$17*AK32,G32*AK32)+IF(AND(AJ$17&gt;G32,AJ$17&lt;=G33),(AJ$17-G32)*AK33,(G33-G32)*AK33)+(AJ$17-G33)*AK34)+(IF(AJ$17&lt;=G35,AJ$17*AK35,G35*AK35)+IF(AND(AJ$17&gt;G35,AJ$17&lt;=G36),(AJ$17-G35)*AK36,(G36-G35)*AK36)+(AJ$17-G36)*AK37))</f>
        <v>0</v>
      </c>
      <c r="AK39" s="340"/>
      <c r="AL39" s="346"/>
      <c r="AM39" s="7"/>
    </row>
    <row r="40" spans="1:40" ht="24" customHeight="1" outlineLevel="1" thickBot="1" x14ac:dyDescent="0.25">
      <c r="A40" s="1"/>
      <c r="B40" s="383" t="s">
        <v>667</v>
      </c>
      <c r="C40" s="384"/>
      <c r="D40" s="384"/>
      <c r="E40" s="384"/>
      <c r="F40" s="384"/>
      <c r="G40" s="385"/>
      <c r="H40" s="65"/>
      <c r="I40" s="342">
        <f>SUM(I39:AL39)</f>
        <v>0</v>
      </c>
      <c r="J40" s="343"/>
      <c r="K40" s="343"/>
      <c r="L40" s="343"/>
      <c r="M40" s="343"/>
      <c r="N40" s="343"/>
      <c r="O40" s="343"/>
      <c r="P40" s="343"/>
      <c r="Q40" s="343"/>
      <c r="R40" s="343"/>
      <c r="S40" s="343"/>
      <c r="T40" s="343"/>
      <c r="U40" s="343"/>
      <c r="V40" s="343"/>
      <c r="W40" s="343"/>
      <c r="X40" s="343"/>
      <c r="Y40" s="343"/>
      <c r="Z40" s="343"/>
      <c r="AA40" s="343"/>
      <c r="AB40" s="343"/>
      <c r="AC40" s="343"/>
      <c r="AD40" s="343"/>
      <c r="AE40" s="343"/>
      <c r="AF40" s="343"/>
      <c r="AG40" s="343"/>
      <c r="AH40" s="343"/>
      <c r="AI40" s="343"/>
      <c r="AJ40" s="343"/>
      <c r="AK40" s="344"/>
      <c r="AL40" s="345"/>
      <c r="AM40" s="7"/>
    </row>
    <row r="41" spans="1:40" ht="14.1" customHeight="1" outlineLevel="1" thickBot="1" x14ac:dyDescent="0.25">
      <c r="A41" s="1"/>
      <c r="B41" s="66"/>
      <c r="C41" s="67"/>
      <c r="D41" s="67"/>
      <c r="E41" s="67"/>
      <c r="F41" s="68"/>
      <c r="G41" s="69"/>
      <c r="H41" s="69"/>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4"/>
    </row>
    <row r="42" spans="1:40" ht="18" customHeight="1" outlineLevel="1" thickBot="1" x14ac:dyDescent="0.25">
      <c r="A42" s="1"/>
      <c r="B42" s="381" t="str">
        <f>B43</f>
        <v>ATTIVITA’ PROPEDEUTICHE ALLA PROGETTAZIONE</v>
      </c>
      <c r="C42" s="382"/>
      <c r="D42" s="382"/>
      <c r="E42" s="382"/>
      <c r="F42" s="382"/>
      <c r="G42" s="382"/>
      <c r="H42" s="382"/>
      <c r="I42" s="382"/>
      <c r="J42" s="382"/>
      <c r="K42" s="382"/>
      <c r="L42" s="382"/>
      <c r="M42" s="382"/>
      <c r="N42" s="382"/>
      <c r="O42" s="382"/>
      <c r="P42" s="382"/>
      <c r="Q42" s="382"/>
      <c r="R42" s="382"/>
      <c r="S42" s="382"/>
      <c r="T42" s="382"/>
      <c r="U42" s="382"/>
      <c r="V42" s="382"/>
      <c r="W42" s="382"/>
      <c r="X42" s="382"/>
      <c r="Y42" s="382"/>
      <c r="Z42" s="382"/>
      <c r="AA42" s="382"/>
      <c r="AB42" s="382"/>
      <c r="AC42" s="382"/>
      <c r="AD42" s="382"/>
      <c r="AE42" s="382"/>
      <c r="AF42" s="382"/>
      <c r="AG42" s="382"/>
      <c r="AH42" s="382"/>
      <c r="AI42" s="382"/>
      <c r="AJ42" s="382"/>
      <c r="AK42" s="314"/>
      <c r="AL42" s="315"/>
      <c r="AM42" s="4"/>
    </row>
    <row r="43" spans="1:40" ht="18" customHeight="1" outlineLevel="1" x14ac:dyDescent="0.2">
      <c r="A43" s="1"/>
      <c r="B43" s="497" t="s">
        <v>513</v>
      </c>
      <c r="C43" s="588" t="s">
        <v>334</v>
      </c>
      <c r="D43" s="219" t="s">
        <v>493</v>
      </c>
      <c r="E43" s="503" t="s">
        <v>494</v>
      </c>
      <c r="F43" s="504"/>
      <c r="G43" s="505"/>
      <c r="H43" s="39"/>
      <c r="I43" s="222"/>
      <c r="J43" s="223">
        <f>IF(I$17=0,0,(IF($H43="X",K43,IF(I43="X",K43,0))))</f>
        <v>0</v>
      </c>
      <c r="K43" s="224">
        <f>'Tabella-Z2'!G19</f>
        <v>4.4999999999999998E-2</v>
      </c>
      <c r="L43" s="222"/>
      <c r="M43" s="223">
        <f>IF(L$17=0,0,(IF($H43="X",N43,IF(L43="X",N43,0))))</f>
        <v>0</v>
      </c>
      <c r="N43" s="224">
        <f>'Tabella-Z2'!H19</f>
        <v>4.4999999999999998E-2</v>
      </c>
      <c r="O43" s="222"/>
      <c r="P43" s="223">
        <f>IF(O$17=0,0,(IF($H43="X",Q43,IF(O43="X",Q43,0))))</f>
        <v>0</v>
      </c>
      <c r="Q43" s="224">
        <f>'Tabella-Z2'!J19</f>
        <v>4.4999999999999998E-2</v>
      </c>
      <c r="R43" s="222"/>
      <c r="S43" s="223">
        <f>IF(R$17=0,0,(IF($H43="X",T43,IF(R43="X",T43,0))))</f>
        <v>0</v>
      </c>
      <c r="T43" s="224">
        <f>'Tabella-Z2'!J19</f>
        <v>4.4999999999999998E-2</v>
      </c>
      <c r="U43" s="222"/>
      <c r="V43" s="223">
        <f>IF(U$17=0,0,(IF($H43="X",W43,IF(U43="X",W43,0))))</f>
        <v>0</v>
      </c>
      <c r="W43" s="224">
        <f>'Tabella-Z2'!J19</f>
        <v>4.4999999999999998E-2</v>
      </c>
      <c r="X43" s="222"/>
      <c r="Y43" s="223">
        <f>IF(X$17=0,0,(IF($H43="X",Z43,IF(X43="X",Z43,0))))</f>
        <v>0</v>
      </c>
      <c r="Z43" s="224">
        <f>'Tabella-Z2'!L19</f>
        <v>0.04</v>
      </c>
      <c r="AA43" s="222"/>
      <c r="AB43" s="223">
        <f>IF(AA$17=0,0,(IF($H43="X",AC43,IF(AA43="X",AC43,0))))</f>
        <v>0</v>
      </c>
      <c r="AC43" s="224">
        <f>'Tabella-Z2'!M19</f>
        <v>3.5000000000000003E-2</v>
      </c>
      <c r="AD43" s="222"/>
      <c r="AE43" s="223">
        <f>IF(AD$17=0,0,(IF($H43="X",AF43,IF(AD43="X",AF43,0))))</f>
        <v>0</v>
      </c>
      <c r="AF43" s="224">
        <f>'Tabella-Z2'!N19</f>
        <v>0.05</v>
      </c>
      <c r="AG43" s="222"/>
      <c r="AH43" s="223">
        <f>IF(AG$17=0,0,(IF($H43="X",AI43,IF(AG43="X",AI43,0))))</f>
        <v>0</v>
      </c>
      <c r="AI43" s="224">
        <f>'Tabella-Z2'!O19</f>
        <v>0.04</v>
      </c>
      <c r="AJ43" s="570" t="s">
        <v>3</v>
      </c>
      <c r="AK43" s="571"/>
      <c r="AL43" s="572"/>
      <c r="AM43" s="4"/>
    </row>
    <row r="44" spans="1:40" ht="18" customHeight="1" outlineLevel="1" x14ac:dyDescent="0.2">
      <c r="A44" s="1"/>
      <c r="B44" s="583"/>
      <c r="C44" s="589"/>
      <c r="D44" s="206" t="s">
        <v>495</v>
      </c>
      <c r="E44" s="506" t="s">
        <v>496</v>
      </c>
      <c r="F44" s="507"/>
      <c r="G44" s="508"/>
      <c r="H44" s="41"/>
      <c r="I44" s="225"/>
      <c r="J44" s="226">
        <f t="shared" ref="J44:J48" si="11">IF(I$17=0,0,(IF($H44="X",K44,IF(I44="X",K44,0))))</f>
        <v>0</v>
      </c>
      <c r="K44" s="227">
        <f>'Tabella-Z2'!G20</f>
        <v>0.09</v>
      </c>
      <c r="L44" s="225"/>
      <c r="M44" s="226">
        <f t="shared" ref="M44:M48" si="12">IF(L$17=0,0,(IF($H44="X",N44,IF(L44="X",N44,0))))</f>
        <v>0</v>
      </c>
      <c r="N44" s="227">
        <f>'Tabella-Z2'!H20</f>
        <v>0.09</v>
      </c>
      <c r="O44" s="225"/>
      <c r="P44" s="226">
        <f t="shared" ref="P44:P48" si="13">IF(O$17=0,0,(IF($H44="X",Q44,IF(O44="X",Q44,0))))</f>
        <v>0</v>
      </c>
      <c r="Q44" s="227">
        <f>'Tabella-Z2'!J20</f>
        <v>0.09</v>
      </c>
      <c r="R44" s="225"/>
      <c r="S44" s="226">
        <f t="shared" ref="S44:S48" si="14">IF(R$17=0,0,(IF($H44="X",T44,IF(R44="X",T44,0))))</f>
        <v>0</v>
      </c>
      <c r="T44" s="227">
        <f>'Tabella-Z2'!J20</f>
        <v>0.09</v>
      </c>
      <c r="U44" s="225"/>
      <c r="V44" s="226">
        <f t="shared" ref="V44:V48" si="15">IF(U$17=0,0,(IF($H44="X",W44,IF(U44="X",W44,0))))</f>
        <v>0</v>
      </c>
      <c r="W44" s="227">
        <f>'Tabella-Z2'!J20</f>
        <v>0.09</v>
      </c>
      <c r="X44" s="225"/>
      <c r="Y44" s="226">
        <f t="shared" ref="Y44:Y48" si="16">IF(X$17=0,0,(IF($H44="X",Z44,IF(X44="X",Z44,0))))</f>
        <v>0</v>
      </c>
      <c r="Z44" s="227">
        <f>'Tabella-Z2'!L20</f>
        <v>0.08</v>
      </c>
      <c r="AA44" s="225"/>
      <c r="AB44" s="226">
        <f t="shared" ref="AB44:AB48" si="17">IF(AA$17=0,0,(IF($H44="X",AC44,IF(AA44="X",AC44,0))))</f>
        <v>0</v>
      </c>
      <c r="AC44" s="227">
        <f>'Tabella-Z2'!M20</f>
        <v>7.0000000000000007E-2</v>
      </c>
      <c r="AD44" s="225"/>
      <c r="AE44" s="226">
        <f t="shared" ref="AE44:AE48" si="18">IF(AD$17=0,0,(IF($H44="X",AF44,IF(AD44="X",AF44,0))))</f>
        <v>0</v>
      </c>
      <c r="AF44" s="227">
        <f>'Tabella-Z2'!N20</f>
        <v>0.1</v>
      </c>
      <c r="AG44" s="225"/>
      <c r="AH44" s="226">
        <f t="shared" ref="AH44:AH52" si="19">IF(AG$17=0,0,(IF($H44="X",AI44,IF(AG44="X",AI44,0))))</f>
        <v>0</v>
      </c>
      <c r="AI44" s="227">
        <f>'Tabella-Z2'!O20</f>
        <v>0.08</v>
      </c>
      <c r="AJ44" s="372" t="s">
        <v>3</v>
      </c>
      <c r="AK44" s="373"/>
      <c r="AL44" s="374"/>
      <c r="AM44" s="4"/>
    </row>
    <row r="45" spans="1:40" ht="18" customHeight="1" outlineLevel="1" x14ac:dyDescent="0.2">
      <c r="A45" s="1"/>
      <c r="B45" s="583"/>
      <c r="C45" s="590"/>
      <c r="D45" s="206" t="s">
        <v>497</v>
      </c>
      <c r="E45" s="506" t="s">
        <v>498</v>
      </c>
      <c r="F45" s="507"/>
      <c r="G45" s="508"/>
      <c r="H45" s="44"/>
      <c r="I45" s="228"/>
      <c r="J45" s="229">
        <f t="shared" si="11"/>
        <v>0</v>
      </c>
      <c r="K45" s="230">
        <f>'Tabella-Z2'!G21</f>
        <v>0.02</v>
      </c>
      <c r="L45" s="228"/>
      <c r="M45" s="229">
        <f t="shared" si="12"/>
        <v>0</v>
      </c>
      <c r="N45" s="230">
        <f>'Tabella-Z2'!H21</f>
        <v>0.02</v>
      </c>
      <c r="O45" s="228"/>
      <c r="P45" s="229">
        <f t="shared" si="13"/>
        <v>0</v>
      </c>
      <c r="Q45" s="230">
        <f>'Tabella-Z2'!J21</f>
        <v>0.02</v>
      </c>
      <c r="R45" s="228"/>
      <c r="S45" s="229">
        <f t="shared" si="14"/>
        <v>0</v>
      </c>
      <c r="T45" s="230">
        <f>'Tabella-Z2'!J21</f>
        <v>0.02</v>
      </c>
      <c r="U45" s="228"/>
      <c r="V45" s="229">
        <f t="shared" si="15"/>
        <v>0</v>
      </c>
      <c r="W45" s="230">
        <f>'Tabella-Z2'!J21</f>
        <v>0.02</v>
      </c>
      <c r="X45" s="228"/>
      <c r="Y45" s="229">
        <f t="shared" si="16"/>
        <v>0</v>
      </c>
      <c r="Z45" s="230">
        <f>'Tabella-Z2'!L21</f>
        <v>0.02</v>
      </c>
      <c r="AA45" s="228"/>
      <c r="AB45" s="229">
        <f t="shared" si="17"/>
        <v>0</v>
      </c>
      <c r="AC45" s="230">
        <f>'Tabella-Z2'!M21</f>
        <v>0.02</v>
      </c>
      <c r="AD45" s="228"/>
      <c r="AE45" s="229">
        <f t="shared" si="18"/>
        <v>0</v>
      </c>
      <c r="AF45" s="230">
        <f>'Tabella-Z2'!N21</f>
        <v>0.02</v>
      </c>
      <c r="AG45" s="228"/>
      <c r="AH45" s="229">
        <f t="shared" si="19"/>
        <v>0</v>
      </c>
      <c r="AI45" s="230">
        <f>'Tabella-Z2'!O21</f>
        <v>0.02</v>
      </c>
      <c r="AJ45" s="375" t="s">
        <v>3</v>
      </c>
      <c r="AK45" s="376"/>
      <c r="AL45" s="377"/>
      <c r="AM45" s="4"/>
    </row>
    <row r="46" spans="1:40" ht="18" customHeight="1" outlineLevel="1" x14ac:dyDescent="0.2">
      <c r="A46" s="1"/>
      <c r="B46" s="583"/>
      <c r="C46" s="585" t="s">
        <v>267</v>
      </c>
      <c r="D46" s="206" t="s">
        <v>499</v>
      </c>
      <c r="E46" s="506" t="s">
        <v>500</v>
      </c>
      <c r="F46" s="507"/>
      <c r="G46" s="508"/>
      <c r="H46" s="214"/>
      <c r="I46" s="231"/>
      <c r="J46" s="232">
        <f t="shared" si="11"/>
        <v>0</v>
      </c>
      <c r="K46" s="233">
        <f>'Tabella-Z2'!G22</f>
        <v>0.04</v>
      </c>
      <c r="L46" s="231"/>
      <c r="M46" s="232">
        <f t="shared" si="12"/>
        <v>0</v>
      </c>
      <c r="N46" s="233">
        <f>'Tabella-Z2'!H22</f>
        <v>0.04</v>
      </c>
      <c r="O46" s="231"/>
      <c r="P46" s="232">
        <f t="shared" si="13"/>
        <v>0</v>
      </c>
      <c r="Q46" s="233">
        <f>'Tabella-Z2'!J22</f>
        <v>0.04</v>
      </c>
      <c r="R46" s="231"/>
      <c r="S46" s="232">
        <f t="shared" si="14"/>
        <v>0</v>
      </c>
      <c r="T46" s="233">
        <f>'Tabella-Z2'!J22</f>
        <v>0.04</v>
      </c>
      <c r="U46" s="231"/>
      <c r="V46" s="232">
        <f t="shared" si="15"/>
        <v>0</v>
      </c>
      <c r="W46" s="233">
        <f>'Tabella-Z2'!J22</f>
        <v>0.04</v>
      </c>
      <c r="X46" s="231"/>
      <c r="Y46" s="232">
        <f t="shared" si="16"/>
        <v>0</v>
      </c>
      <c r="Z46" s="233">
        <f>'Tabella-Z2'!L22</f>
        <v>0.04</v>
      </c>
      <c r="AA46" s="231"/>
      <c r="AB46" s="232">
        <f t="shared" si="17"/>
        <v>0</v>
      </c>
      <c r="AC46" s="233">
        <f>'Tabella-Z2'!M22</f>
        <v>0.04</v>
      </c>
      <c r="AD46" s="231"/>
      <c r="AE46" s="232">
        <f t="shared" si="18"/>
        <v>0</v>
      </c>
      <c r="AF46" s="233">
        <f>'Tabella-Z2'!N22</f>
        <v>0.04</v>
      </c>
      <c r="AG46" s="231"/>
      <c r="AH46" s="232">
        <f t="shared" si="19"/>
        <v>0</v>
      </c>
      <c r="AI46" s="233">
        <f>'Tabella-Z2'!O22</f>
        <v>0.04</v>
      </c>
      <c r="AJ46" s="378" t="s">
        <v>3</v>
      </c>
      <c r="AK46" s="379"/>
      <c r="AL46" s="380"/>
      <c r="AM46" s="4"/>
    </row>
    <row r="47" spans="1:40" ht="24.95" customHeight="1" outlineLevel="1" x14ac:dyDescent="0.2">
      <c r="A47" s="1"/>
      <c r="B47" s="583"/>
      <c r="C47" s="586"/>
      <c r="D47" s="206" t="s">
        <v>501</v>
      </c>
      <c r="E47" s="506" t="s">
        <v>502</v>
      </c>
      <c r="F47" s="507"/>
      <c r="G47" s="508"/>
      <c r="H47" s="215"/>
      <c r="I47" s="225"/>
      <c r="J47" s="226">
        <f t="shared" si="11"/>
        <v>0</v>
      </c>
      <c r="K47" s="227">
        <f>'Tabella-Z2'!G23</f>
        <v>0.08</v>
      </c>
      <c r="L47" s="225"/>
      <c r="M47" s="226">
        <f t="shared" si="12"/>
        <v>0</v>
      </c>
      <c r="N47" s="227">
        <f>'Tabella-Z2'!H23</f>
        <v>0.08</v>
      </c>
      <c r="O47" s="225"/>
      <c r="P47" s="226">
        <f t="shared" si="13"/>
        <v>0</v>
      </c>
      <c r="Q47" s="227">
        <f>'Tabella-Z2'!J23</f>
        <v>0.08</v>
      </c>
      <c r="R47" s="225"/>
      <c r="S47" s="226">
        <f t="shared" si="14"/>
        <v>0</v>
      </c>
      <c r="T47" s="227">
        <f>'Tabella-Z2'!J23</f>
        <v>0.08</v>
      </c>
      <c r="U47" s="225"/>
      <c r="V47" s="226">
        <f t="shared" si="15"/>
        <v>0</v>
      </c>
      <c r="W47" s="227">
        <f>'Tabella-Z2'!J23</f>
        <v>0.08</v>
      </c>
      <c r="X47" s="225"/>
      <c r="Y47" s="226">
        <f t="shared" si="16"/>
        <v>0</v>
      </c>
      <c r="Z47" s="227">
        <f>'Tabella-Z2'!L23</f>
        <v>0.08</v>
      </c>
      <c r="AA47" s="225"/>
      <c r="AB47" s="226">
        <f t="shared" si="17"/>
        <v>0</v>
      </c>
      <c r="AC47" s="227">
        <f>'Tabella-Z2'!M23</f>
        <v>0.08</v>
      </c>
      <c r="AD47" s="225"/>
      <c r="AE47" s="226">
        <f t="shared" si="18"/>
        <v>0</v>
      </c>
      <c r="AF47" s="227">
        <f>'Tabella-Z2'!N23</f>
        <v>0.08</v>
      </c>
      <c r="AG47" s="225"/>
      <c r="AH47" s="226">
        <f t="shared" si="19"/>
        <v>0</v>
      </c>
      <c r="AI47" s="227">
        <f>'Tabella-Z2'!O23</f>
        <v>0.09</v>
      </c>
      <c r="AJ47" s="372" t="s">
        <v>3</v>
      </c>
      <c r="AK47" s="373"/>
      <c r="AL47" s="374"/>
      <c r="AM47" s="4"/>
    </row>
    <row r="48" spans="1:40" ht="24.95" customHeight="1" outlineLevel="1" x14ac:dyDescent="0.2">
      <c r="A48" s="1"/>
      <c r="B48" s="583"/>
      <c r="C48" s="587"/>
      <c r="D48" s="206" t="s">
        <v>503</v>
      </c>
      <c r="E48" s="506" t="s">
        <v>504</v>
      </c>
      <c r="F48" s="507"/>
      <c r="G48" s="508"/>
      <c r="H48" s="216"/>
      <c r="I48" s="228"/>
      <c r="J48" s="229">
        <f t="shared" si="11"/>
        <v>0</v>
      </c>
      <c r="K48" s="230">
        <f>'Tabella-Z2'!G24</f>
        <v>0.16</v>
      </c>
      <c r="L48" s="228"/>
      <c r="M48" s="229">
        <f t="shared" si="12"/>
        <v>0</v>
      </c>
      <c r="N48" s="230">
        <f>'Tabella-Z2'!H24</f>
        <v>0.16</v>
      </c>
      <c r="O48" s="228"/>
      <c r="P48" s="229">
        <f t="shared" si="13"/>
        <v>0</v>
      </c>
      <c r="Q48" s="230">
        <f>'Tabella-Z2'!J24</f>
        <v>0.16</v>
      </c>
      <c r="R48" s="228"/>
      <c r="S48" s="229">
        <f t="shared" si="14"/>
        <v>0</v>
      </c>
      <c r="T48" s="230">
        <f>'Tabella-Z2'!J24</f>
        <v>0.16</v>
      </c>
      <c r="U48" s="228"/>
      <c r="V48" s="229">
        <f t="shared" si="15"/>
        <v>0</v>
      </c>
      <c r="W48" s="230">
        <f>'Tabella-Z2'!J24</f>
        <v>0.16</v>
      </c>
      <c r="X48" s="228"/>
      <c r="Y48" s="229">
        <f t="shared" si="16"/>
        <v>0</v>
      </c>
      <c r="Z48" s="230">
        <f>'Tabella-Z2'!L24</f>
        <v>0.16</v>
      </c>
      <c r="AA48" s="228"/>
      <c r="AB48" s="229">
        <f t="shared" si="17"/>
        <v>0</v>
      </c>
      <c r="AC48" s="230">
        <f>'Tabella-Z2'!M24</f>
        <v>0.16</v>
      </c>
      <c r="AD48" s="228"/>
      <c r="AE48" s="229">
        <f t="shared" si="18"/>
        <v>0</v>
      </c>
      <c r="AF48" s="230">
        <f>'Tabella-Z2'!N24</f>
        <v>0.16</v>
      </c>
      <c r="AG48" s="228"/>
      <c r="AH48" s="229">
        <f t="shared" si="19"/>
        <v>0</v>
      </c>
      <c r="AI48" s="230">
        <f>'Tabella-Z2'!O24</f>
        <v>0.16</v>
      </c>
      <c r="AJ48" s="375" t="s">
        <v>3</v>
      </c>
      <c r="AK48" s="376"/>
      <c r="AL48" s="377"/>
      <c r="AM48" s="4"/>
    </row>
    <row r="49" spans="1:39" ht="24.95" customHeight="1" outlineLevel="1" x14ac:dyDescent="0.2">
      <c r="A49" s="1"/>
      <c r="B49" s="583"/>
      <c r="C49" s="585" t="s">
        <v>274</v>
      </c>
      <c r="D49" s="206" t="s">
        <v>505</v>
      </c>
      <c r="E49" s="506" t="s">
        <v>506</v>
      </c>
      <c r="F49" s="507"/>
      <c r="G49" s="508"/>
      <c r="H49" s="214"/>
      <c r="I49" s="582" t="s">
        <v>3</v>
      </c>
      <c r="J49" s="387"/>
      <c r="K49" s="387"/>
      <c r="L49" s="386" t="s">
        <v>3</v>
      </c>
      <c r="M49" s="387"/>
      <c r="N49" s="387"/>
      <c r="O49" s="386" t="s">
        <v>3</v>
      </c>
      <c r="P49" s="387"/>
      <c r="Q49" s="387"/>
      <c r="R49" s="386"/>
      <c r="S49" s="387"/>
      <c r="T49" s="387"/>
      <c r="U49" s="386"/>
      <c r="V49" s="387"/>
      <c r="W49" s="387"/>
      <c r="X49" s="386" t="s">
        <v>3</v>
      </c>
      <c r="Y49" s="387"/>
      <c r="Z49" s="387"/>
      <c r="AA49" s="386" t="s">
        <v>3</v>
      </c>
      <c r="AB49" s="387"/>
      <c r="AC49" s="387"/>
      <c r="AD49" s="386" t="s">
        <v>3</v>
      </c>
      <c r="AE49" s="387" t="s">
        <v>3</v>
      </c>
      <c r="AF49" s="387" t="s">
        <v>3</v>
      </c>
      <c r="AG49" s="239"/>
      <c r="AH49" s="240">
        <f t="shared" si="19"/>
        <v>0</v>
      </c>
      <c r="AI49" s="241">
        <f>'Tabella-Z2'!O25</f>
        <v>0.02</v>
      </c>
      <c r="AJ49" s="239"/>
      <c r="AK49" s="240">
        <f t="shared" ref="AK49:AK52" si="20">IF(AJ$17=0,0,(IF($H49="X",AL49,IF(AJ49="X",AL49,0))))</f>
        <v>0</v>
      </c>
      <c r="AL49" s="242">
        <f>'Tabella-Z2'!P25</f>
        <v>2.9999999999999997E-4</v>
      </c>
      <c r="AM49" s="4"/>
    </row>
    <row r="50" spans="1:39" ht="24.95" customHeight="1" outlineLevel="1" x14ac:dyDescent="0.2">
      <c r="A50" s="1"/>
      <c r="B50" s="583"/>
      <c r="C50" s="586"/>
      <c r="D50" s="206" t="s">
        <v>507</v>
      </c>
      <c r="E50" s="506" t="s">
        <v>508</v>
      </c>
      <c r="F50" s="507"/>
      <c r="G50" s="508"/>
      <c r="H50" s="215"/>
      <c r="I50" s="569" t="s">
        <v>3</v>
      </c>
      <c r="J50" s="502"/>
      <c r="K50" s="502"/>
      <c r="L50" s="501" t="s">
        <v>3</v>
      </c>
      <c r="M50" s="502"/>
      <c r="N50" s="502"/>
      <c r="O50" s="501" t="s">
        <v>3</v>
      </c>
      <c r="P50" s="502"/>
      <c r="Q50" s="502"/>
      <c r="R50" s="501"/>
      <c r="S50" s="502"/>
      <c r="T50" s="502"/>
      <c r="U50" s="501"/>
      <c r="V50" s="502"/>
      <c r="W50" s="502"/>
      <c r="X50" s="501" t="s">
        <v>3</v>
      </c>
      <c r="Y50" s="502"/>
      <c r="Z50" s="502"/>
      <c r="AA50" s="501" t="s">
        <v>3</v>
      </c>
      <c r="AB50" s="502"/>
      <c r="AC50" s="502"/>
      <c r="AD50" s="501" t="s">
        <v>3</v>
      </c>
      <c r="AE50" s="502" t="s">
        <v>3</v>
      </c>
      <c r="AF50" s="502" t="s">
        <v>3</v>
      </c>
      <c r="AG50" s="225"/>
      <c r="AH50" s="226">
        <f t="shared" si="19"/>
        <v>0</v>
      </c>
      <c r="AI50" s="227">
        <f>'Tabella-Z2'!O26</f>
        <v>1.4999999999999999E-2</v>
      </c>
      <c r="AJ50" s="225"/>
      <c r="AK50" s="226">
        <f t="shared" si="20"/>
        <v>0</v>
      </c>
      <c r="AL50" s="245">
        <f>'Tabella-Z2'!P26</f>
        <v>2.5000000000000001E-4</v>
      </c>
      <c r="AM50" s="4"/>
    </row>
    <row r="51" spans="1:39" ht="24.95" customHeight="1" outlineLevel="1" x14ac:dyDescent="0.2">
      <c r="A51" s="1"/>
      <c r="B51" s="583"/>
      <c r="C51" s="587"/>
      <c r="D51" s="206" t="s">
        <v>509</v>
      </c>
      <c r="E51" s="506" t="s">
        <v>510</v>
      </c>
      <c r="F51" s="507"/>
      <c r="G51" s="508"/>
      <c r="H51" s="216"/>
      <c r="I51" s="577" t="s">
        <v>3</v>
      </c>
      <c r="J51" s="389"/>
      <c r="K51" s="389"/>
      <c r="L51" s="388" t="s">
        <v>3</v>
      </c>
      <c r="M51" s="389"/>
      <c r="N51" s="389"/>
      <c r="O51" s="388" t="s">
        <v>3</v>
      </c>
      <c r="P51" s="389"/>
      <c r="Q51" s="389"/>
      <c r="R51" s="388"/>
      <c r="S51" s="389"/>
      <c r="T51" s="389"/>
      <c r="U51" s="388"/>
      <c r="V51" s="389"/>
      <c r="W51" s="389"/>
      <c r="X51" s="388" t="s">
        <v>3</v>
      </c>
      <c r="Y51" s="389"/>
      <c r="Z51" s="389"/>
      <c r="AA51" s="388" t="s">
        <v>3</v>
      </c>
      <c r="AB51" s="389"/>
      <c r="AC51" s="389"/>
      <c r="AD51" s="388" t="s">
        <v>3</v>
      </c>
      <c r="AE51" s="389" t="s">
        <v>3</v>
      </c>
      <c r="AF51" s="389" t="s">
        <v>3</v>
      </c>
      <c r="AG51" s="228"/>
      <c r="AH51" s="229">
        <f t="shared" si="19"/>
        <v>0</v>
      </c>
      <c r="AI51" s="230">
        <f>'Tabella-Z2'!O27</f>
        <v>2.5000000000000001E-2</v>
      </c>
      <c r="AJ51" s="228"/>
      <c r="AK51" s="229">
        <f t="shared" si="20"/>
        <v>0</v>
      </c>
      <c r="AL51" s="243">
        <f>'Tabella-Z2'!P27</f>
        <v>0.03</v>
      </c>
      <c r="AM51" s="4"/>
    </row>
    <row r="52" spans="1:39" ht="24" customHeight="1" outlineLevel="1" thickBot="1" x14ac:dyDescent="0.25">
      <c r="A52" s="1"/>
      <c r="B52" s="584"/>
      <c r="C52" s="220" t="s">
        <v>335</v>
      </c>
      <c r="D52" s="221" t="s">
        <v>511</v>
      </c>
      <c r="E52" s="591" t="s">
        <v>512</v>
      </c>
      <c r="F52" s="592"/>
      <c r="G52" s="593"/>
      <c r="H52" s="234"/>
      <c r="I52" s="578" t="s">
        <v>3</v>
      </c>
      <c r="J52" s="576"/>
      <c r="K52" s="576"/>
      <c r="L52" s="575" t="s">
        <v>3</v>
      </c>
      <c r="M52" s="576"/>
      <c r="N52" s="576"/>
      <c r="O52" s="575" t="s">
        <v>3</v>
      </c>
      <c r="P52" s="576"/>
      <c r="Q52" s="576"/>
      <c r="R52" s="575"/>
      <c r="S52" s="576"/>
      <c r="T52" s="576"/>
      <c r="U52" s="575"/>
      <c r="V52" s="576"/>
      <c r="W52" s="576"/>
      <c r="X52" s="575" t="s">
        <v>3</v>
      </c>
      <c r="Y52" s="576"/>
      <c r="Z52" s="576"/>
      <c r="AA52" s="575" t="s">
        <v>3</v>
      </c>
      <c r="AB52" s="576"/>
      <c r="AC52" s="576"/>
      <c r="AD52" s="575" t="s">
        <v>3</v>
      </c>
      <c r="AE52" s="576" t="s">
        <v>3</v>
      </c>
      <c r="AF52" s="576" t="s">
        <v>3</v>
      </c>
      <c r="AG52" s="235"/>
      <c r="AH52" s="236">
        <f t="shared" si="19"/>
        <v>0</v>
      </c>
      <c r="AI52" s="237">
        <f>'Tabella-Z2'!O28</f>
        <v>5.0000000000000001E-3</v>
      </c>
      <c r="AJ52" s="238"/>
      <c r="AK52" s="236">
        <f t="shared" si="20"/>
        <v>0</v>
      </c>
      <c r="AL52" s="244">
        <f>'Tabella-Z2'!P28</f>
        <v>1.5E-3</v>
      </c>
      <c r="AM52" s="4"/>
    </row>
    <row r="53" spans="1:39" ht="18" customHeight="1" outlineLevel="1" x14ac:dyDescent="0.2">
      <c r="A53" s="1"/>
      <c r="B53" s="458" t="s">
        <v>660</v>
      </c>
      <c r="C53" s="459"/>
      <c r="D53" s="459"/>
      <c r="E53" s="460"/>
      <c r="F53" s="456" t="s">
        <v>6</v>
      </c>
      <c r="G53" s="456"/>
      <c r="H53" s="59"/>
      <c r="I53" s="60"/>
      <c r="J53" s="61">
        <f>SUM(J43:J52)</f>
        <v>0</v>
      </c>
      <c r="K53" s="62">
        <f>J53</f>
        <v>0</v>
      </c>
      <c r="L53" s="60"/>
      <c r="M53" s="61">
        <f>SUM(M43:M52)</f>
        <v>0</v>
      </c>
      <c r="N53" s="62">
        <f>M53</f>
        <v>0</v>
      </c>
      <c r="O53" s="60"/>
      <c r="P53" s="61">
        <f>SUM(P43:P52)</f>
        <v>0</v>
      </c>
      <c r="Q53" s="62">
        <f>P53</f>
        <v>0</v>
      </c>
      <c r="R53" s="60"/>
      <c r="S53" s="61">
        <f>SUM(S43:S52)</f>
        <v>0</v>
      </c>
      <c r="T53" s="62">
        <f>S53</f>
        <v>0</v>
      </c>
      <c r="U53" s="60"/>
      <c r="V53" s="61">
        <f>SUM(V43:V52)</f>
        <v>0</v>
      </c>
      <c r="W53" s="62">
        <f>V53</f>
        <v>0</v>
      </c>
      <c r="X53" s="60"/>
      <c r="Y53" s="61">
        <f>SUM(Y43:Y52)</f>
        <v>0</v>
      </c>
      <c r="Z53" s="62">
        <f>Y53</f>
        <v>0</v>
      </c>
      <c r="AA53" s="60"/>
      <c r="AB53" s="61">
        <f>SUM(AB43:AB52)</f>
        <v>0</v>
      </c>
      <c r="AC53" s="62">
        <f>AB53</f>
        <v>0</v>
      </c>
      <c r="AD53" s="60"/>
      <c r="AE53" s="61">
        <f>SUM(AE43:AE52)</f>
        <v>0</v>
      </c>
      <c r="AF53" s="62">
        <f>AE53</f>
        <v>0</v>
      </c>
      <c r="AG53" s="60"/>
      <c r="AH53" s="61">
        <f>SUM(AH43:AH52)</f>
        <v>0</v>
      </c>
      <c r="AI53" s="62">
        <f>AH53</f>
        <v>0</v>
      </c>
      <c r="AJ53" s="60"/>
      <c r="AK53" s="61">
        <f>SUM(AK43:AK52)</f>
        <v>0</v>
      </c>
      <c r="AL53" s="63">
        <f>AK53</f>
        <v>0</v>
      </c>
      <c r="AM53" s="4"/>
    </row>
    <row r="54" spans="1:39" ht="24.95" customHeight="1" outlineLevel="1" x14ac:dyDescent="0.2">
      <c r="A54" s="1"/>
      <c r="B54" s="461" t="s">
        <v>14</v>
      </c>
      <c r="C54" s="462"/>
      <c r="D54" s="462"/>
      <c r="E54" s="463"/>
      <c r="F54" s="457" t="s">
        <v>7</v>
      </c>
      <c r="G54" s="457"/>
      <c r="H54" s="64"/>
      <c r="I54" s="339">
        <f>I17*I18*I20*K53</f>
        <v>0</v>
      </c>
      <c r="J54" s="340"/>
      <c r="K54" s="346"/>
      <c r="L54" s="339">
        <f>L17*L18*L20*N53</f>
        <v>0</v>
      </c>
      <c r="M54" s="340"/>
      <c r="N54" s="346"/>
      <c r="O54" s="339">
        <f>O17*O18*O20*Q53</f>
        <v>0</v>
      </c>
      <c r="P54" s="340"/>
      <c r="Q54" s="346"/>
      <c r="R54" s="339">
        <f>R17*R18*R20*T53</f>
        <v>0</v>
      </c>
      <c r="S54" s="340"/>
      <c r="T54" s="346"/>
      <c r="U54" s="339">
        <f>U17*U18*U20*W53</f>
        <v>0</v>
      </c>
      <c r="V54" s="340"/>
      <c r="W54" s="346"/>
      <c r="X54" s="339">
        <f>X17*X18*X20*Z53</f>
        <v>0</v>
      </c>
      <c r="Y54" s="340"/>
      <c r="Z54" s="346"/>
      <c r="AA54" s="339">
        <f>AA17*AA18*AA20*AC53</f>
        <v>0</v>
      </c>
      <c r="AB54" s="340"/>
      <c r="AC54" s="346"/>
      <c r="AD54" s="339">
        <f>AD17*AD18*AD20*AF53</f>
        <v>0</v>
      </c>
      <c r="AE54" s="340"/>
      <c r="AF54" s="346"/>
      <c r="AG54" s="339">
        <f>AG17*AG18*AG20*AI53</f>
        <v>0</v>
      </c>
      <c r="AH54" s="340"/>
      <c r="AI54" s="346"/>
      <c r="AJ54" s="339">
        <f>AJ17*AJ18*AJ20*AL53</f>
        <v>0</v>
      </c>
      <c r="AK54" s="340"/>
      <c r="AL54" s="341"/>
      <c r="AM54" s="7"/>
    </row>
    <row r="55" spans="1:39" ht="24" customHeight="1" outlineLevel="1" thickBot="1" x14ac:dyDescent="0.25">
      <c r="A55" s="1"/>
      <c r="B55" s="383" t="s">
        <v>667</v>
      </c>
      <c r="C55" s="384"/>
      <c r="D55" s="384"/>
      <c r="E55" s="384"/>
      <c r="F55" s="384"/>
      <c r="G55" s="385"/>
      <c r="H55" s="65"/>
      <c r="I55" s="342">
        <f>SUM(I54:AL54)</f>
        <v>0</v>
      </c>
      <c r="J55" s="343"/>
      <c r="K55" s="343"/>
      <c r="L55" s="343"/>
      <c r="M55" s="343"/>
      <c r="N55" s="343"/>
      <c r="O55" s="343"/>
      <c r="P55" s="343"/>
      <c r="Q55" s="343"/>
      <c r="R55" s="343"/>
      <c r="S55" s="343"/>
      <c r="T55" s="343"/>
      <c r="U55" s="343"/>
      <c r="V55" s="343"/>
      <c r="W55" s="343"/>
      <c r="X55" s="343"/>
      <c r="Y55" s="343"/>
      <c r="Z55" s="343"/>
      <c r="AA55" s="343"/>
      <c r="AB55" s="343"/>
      <c r="AC55" s="343"/>
      <c r="AD55" s="343"/>
      <c r="AE55" s="343"/>
      <c r="AF55" s="343"/>
      <c r="AG55" s="343"/>
      <c r="AH55" s="343"/>
      <c r="AI55" s="343"/>
      <c r="AJ55" s="343"/>
      <c r="AK55" s="344"/>
      <c r="AL55" s="345"/>
      <c r="AM55" s="7"/>
    </row>
    <row r="56" spans="1:39" ht="14.1" customHeight="1" thickBot="1" x14ac:dyDescent="0.25">
      <c r="A56" s="1"/>
      <c r="B56" s="66"/>
      <c r="C56" s="67"/>
      <c r="D56" s="67"/>
      <c r="E56" s="67"/>
      <c r="F56" s="68"/>
      <c r="G56" s="69"/>
      <c r="H56" s="69"/>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
    </row>
    <row r="57" spans="1:39" ht="33.75" customHeight="1" outlineLevel="1" thickBot="1" x14ac:dyDescent="0.25">
      <c r="A57" s="1"/>
      <c r="B57" s="381" t="str">
        <f>C58</f>
        <v>b.I) PROGETTO DI FATTIBLITA' TECNICO ECONOMICA
(EX PROGETTO PRELIMINARE)</v>
      </c>
      <c r="C57" s="382"/>
      <c r="D57" s="382"/>
      <c r="E57" s="382"/>
      <c r="F57" s="382"/>
      <c r="G57" s="382"/>
      <c r="H57" s="382"/>
      <c r="I57" s="382"/>
      <c r="J57" s="382"/>
      <c r="K57" s="382"/>
      <c r="L57" s="382"/>
      <c r="M57" s="382"/>
      <c r="N57" s="382"/>
      <c r="O57" s="382"/>
      <c r="P57" s="382"/>
      <c r="Q57" s="382"/>
      <c r="R57" s="382"/>
      <c r="S57" s="382"/>
      <c r="T57" s="382"/>
      <c r="U57" s="382"/>
      <c r="V57" s="382"/>
      <c r="W57" s="382"/>
      <c r="X57" s="382"/>
      <c r="Y57" s="382"/>
      <c r="Z57" s="382"/>
      <c r="AA57" s="382"/>
      <c r="AB57" s="382"/>
      <c r="AC57" s="382"/>
      <c r="AD57" s="382"/>
      <c r="AE57" s="382"/>
      <c r="AF57" s="382"/>
      <c r="AG57" s="382"/>
      <c r="AH57" s="382"/>
      <c r="AI57" s="382"/>
      <c r="AJ57" s="382"/>
      <c r="AK57" s="314"/>
      <c r="AL57" s="315"/>
      <c r="AM57" s="4"/>
    </row>
    <row r="58" spans="1:39" ht="18" customHeight="1" outlineLevel="1" x14ac:dyDescent="0.2">
      <c r="A58" s="1"/>
      <c r="B58" s="497" t="s">
        <v>8</v>
      </c>
      <c r="C58" s="453" t="s">
        <v>691</v>
      </c>
      <c r="D58" s="219" t="s">
        <v>9</v>
      </c>
      <c r="E58" s="528" t="s">
        <v>514</v>
      </c>
      <c r="F58" s="529"/>
      <c r="G58" s="530"/>
      <c r="H58" s="71"/>
      <c r="I58" s="72"/>
      <c r="J58" s="223">
        <f>IF(I$17=0,0,(IF($H58="X",K58,IF(I58="X",K58,0))))</f>
        <v>0</v>
      </c>
      <c r="K58" s="74">
        <f>'Tabella-Z2'!G33</f>
        <v>0.09</v>
      </c>
      <c r="L58" s="40"/>
      <c r="M58" s="223">
        <f>IF(L$17=0,0,(IF($H58="X",N58,IF(L58="X",N58,0))))</f>
        <v>0</v>
      </c>
      <c r="N58" s="74">
        <f>'Tabella-Z2'!H33</f>
        <v>0.09</v>
      </c>
      <c r="O58" s="40"/>
      <c r="P58" s="223">
        <f>IF(O$17=0,0,(IF($H58="X",Q58,IF(O58="X",Q58,0))))</f>
        <v>0</v>
      </c>
      <c r="Q58" s="74">
        <f>'Tabella-Z2'!J33</f>
        <v>0.09</v>
      </c>
      <c r="R58" s="40"/>
      <c r="S58" s="223">
        <f>IF(R$17=0,0,(IF($H58="X",T58,IF(R58="X",T58,0))))</f>
        <v>0</v>
      </c>
      <c r="T58" s="74">
        <f>'Tabella-Z2'!J33</f>
        <v>0.09</v>
      </c>
      <c r="U58" s="40"/>
      <c r="V58" s="223">
        <f>IF(U$17=0,0,(IF($H58="X",W58,IF(U58="X",W58,0))))</f>
        <v>0</v>
      </c>
      <c r="W58" s="74">
        <f>'Tabella-Z2'!J33</f>
        <v>0.09</v>
      </c>
      <c r="X58" s="40"/>
      <c r="Y58" s="223">
        <f t="shared" ref="Y58:Y75" si="21">IF(X$17=0,0,(IF($H58="X",Z58,IF(X58="X",Z58,0))))</f>
        <v>0</v>
      </c>
      <c r="Z58" s="74">
        <f>'Tabella-Z2'!L33</f>
        <v>0.08</v>
      </c>
      <c r="AA58" s="40"/>
      <c r="AB58" s="223">
        <f t="shared" ref="AB58:AB75" si="22">IF(AA$17=0,0,(IF($H58="X",AC58,IF(AA58="X",AC58,0))))</f>
        <v>0</v>
      </c>
      <c r="AC58" s="74">
        <f>'Tabella-Z2'!M33</f>
        <v>7.0000000000000007E-2</v>
      </c>
      <c r="AD58" s="40"/>
      <c r="AE58" s="223">
        <f t="shared" ref="AE58:AE59" si="23">IF(AD$17=0,0,(IF($H58="X",AF58,IF(AD58="X",AF58,0))))</f>
        <v>0</v>
      </c>
      <c r="AF58" s="74">
        <f>'Tabella-Z2'!N33</f>
        <v>0.1</v>
      </c>
      <c r="AG58" s="40"/>
      <c r="AH58" s="223">
        <f t="shared" ref="AH58:AH75" si="24">IF(AG$17=0,0,(IF($H58="X",AI58,IF(AG58="X",AI58,0))))</f>
        <v>0</v>
      </c>
      <c r="AI58" s="74">
        <f>'Tabella-Z2'!O33</f>
        <v>0.08</v>
      </c>
      <c r="AJ58" s="353"/>
      <c r="AK58" s="354"/>
      <c r="AL58" s="355"/>
      <c r="AM58" s="250"/>
    </row>
    <row r="59" spans="1:39" ht="18" customHeight="1" outlineLevel="1" x14ac:dyDescent="0.2">
      <c r="A59" s="1"/>
      <c r="B59" s="498"/>
      <c r="C59" s="499"/>
      <c r="D59" s="206" t="s">
        <v>515</v>
      </c>
      <c r="E59" s="488" t="s">
        <v>516</v>
      </c>
      <c r="F59" s="509"/>
      <c r="G59" s="510"/>
      <c r="H59" s="41"/>
      <c r="I59" s="246"/>
      <c r="J59" s="247">
        <f t="shared" ref="J59:J87" si="25">IF(I$17=0,0,(IF($H59="X",K59,IF(I59="X",K59,0))))</f>
        <v>0</v>
      </c>
      <c r="K59" s="248">
        <f>'Tabella-Z2'!G34</f>
        <v>0.01</v>
      </c>
      <c r="L59" s="249"/>
      <c r="M59" s="247">
        <f t="shared" ref="M59:M87" si="26">IF(L$17=0,0,(IF($H59="X",N59,IF(L59="X",N59,0))))</f>
        <v>0</v>
      </c>
      <c r="N59" s="248">
        <f>'Tabella-Z2'!H34</f>
        <v>0.01</v>
      </c>
      <c r="O59" s="249"/>
      <c r="P59" s="247">
        <f t="shared" ref="P59:P87" si="27">IF(O$17=0,0,(IF($H59="X",Q59,IF(O59="X",Q59,0))))</f>
        <v>0</v>
      </c>
      <c r="Q59" s="248">
        <f>'Tabella-Z2'!J34</f>
        <v>0.01</v>
      </c>
      <c r="R59" s="249"/>
      <c r="S59" s="247">
        <f t="shared" ref="S59:S87" si="28">IF(R$17=0,0,(IF($H59="X",T59,IF(R59="X",T59,0))))</f>
        <v>0</v>
      </c>
      <c r="T59" s="248">
        <f>'Tabella-Z2'!J34</f>
        <v>0.01</v>
      </c>
      <c r="U59" s="249"/>
      <c r="V59" s="247">
        <f t="shared" ref="V59:V87" si="29">IF(U$17=0,0,(IF($H59="X",W59,IF(U59="X",W59,0))))</f>
        <v>0</v>
      </c>
      <c r="W59" s="248">
        <f>'Tabella-Z2'!J34</f>
        <v>0.01</v>
      </c>
      <c r="X59" s="249"/>
      <c r="Y59" s="247">
        <f t="shared" si="21"/>
        <v>0</v>
      </c>
      <c r="Z59" s="248">
        <f>'Tabella-Z2'!L34</f>
        <v>0.01</v>
      </c>
      <c r="AA59" s="249"/>
      <c r="AB59" s="247">
        <f t="shared" si="22"/>
        <v>0</v>
      </c>
      <c r="AC59" s="248">
        <f>'Tabella-Z2'!M34</f>
        <v>0.01</v>
      </c>
      <c r="AD59" s="249"/>
      <c r="AE59" s="247">
        <f t="shared" si="23"/>
        <v>0</v>
      </c>
      <c r="AF59" s="248">
        <f>'Tabella-Z2'!N34</f>
        <v>0.01</v>
      </c>
      <c r="AG59" s="249"/>
      <c r="AH59" s="247">
        <f t="shared" si="24"/>
        <v>0</v>
      </c>
      <c r="AI59" s="248">
        <f>'Tabella-Z2'!O34</f>
        <v>0.01</v>
      </c>
      <c r="AJ59" s="321" t="s">
        <v>3</v>
      </c>
      <c r="AK59" s="320"/>
      <c r="AL59" s="322"/>
      <c r="AM59" s="250"/>
    </row>
    <row r="60" spans="1:39" ht="18" customHeight="1" outlineLevel="1" x14ac:dyDescent="0.2">
      <c r="A60" s="1"/>
      <c r="B60" s="498"/>
      <c r="C60" s="499"/>
      <c r="D60" s="206" t="s">
        <v>517</v>
      </c>
      <c r="E60" s="488" t="s">
        <v>518</v>
      </c>
      <c r="F60" s="509"/>
      <c r="G60" s="510"/>
      <c r="H60" s="41"/>
      <c r="I60" s="246"/>
      <c r="J60" s="247">
        <f t="shared" si="25"/>
        <v>0</v>
      </c>
      <c r="K60" s="248">
        <f>'Tabella-Z2'!G35</f>
        <v>0.02</v>
      </c>
      <c r="L60" s="249"/>
      <c r="M60" s="247">
        <f t="shared" si="26"/>
        <v>0</v>
      </c>
      <c r="N60" s="248">
        <f>'Tabella-Z2'!H35</f>
        <v>0.02</v>
      </c>
      <c r="O60" s="249"/>
      <c r="P60" s="247">
        <f t="shared" si="27"/>
        <v>0</v>
      </c>
      <c r="Q60" s="248">
        <f>'Tabella-Z2'!J35</f>
        <v>0.02</v>
      </c>
      <c r="R60" s="249"/>
      <c r="S60" s="247">
        <f t="shared" si="28"/>
        <v>0</v>
      </c>
      <c r="T60" s="248">
        <f>'Tabella-Z2'!J35</f>
        <v>0.02</v>
      </c>
      <c r="U60" s="249"/>
      <c r="V60" s="247">
        <f t="shared" si="29"/>
        <v>0</v>
      </c>
      <c r="W60" s="248">
        <f>'Tabella-Z2'!J35</f>
        <v>0.02</v>
      </c>
      <c r="X60" s="249"/>
      <c r="Y60" s="247">
        <f t="shared" si="21"/>
        <v>0</v>
      </c>
      <c r="Z60" s="248">
        <f>'Tabella-Z2'!L35</f>
        <v>0.02</v>
      </c>
      <c r="AA60" s="249"/>
      <c r="AB60" s="247">
        <f t="shared" si="22"/>
        <v>0</v>
      </c>
      <c r="AC60" s="248">
        <f>'Tabella-Z2'!M35</f>
        <v>0.02</v>
      </c>
      <c r="AD60" s="364" t="s">
        <v>3</v>
      </c>
      <c r="AE60" s="358"/>
      <c r="AF60" s="358"/>
      <c r="AG60" s="249"/>
      <c r="AH60" s="247">
        <f t="shared" si="24"/>
        <v>0</v>
      </c>
      <c r="AI60" s="248">
        <f>'Tabella-Z2'!O35</f>
        <v>0.02</v>
      </c>
      <c r="AJ60" s="321" t="s">
        <v>3</v>
      </c>
      <c r="AK60" s="320"/>
      <c r="AL60" s="322"/>
      <c r="AM60" s="4"/>
    </row>
    <row r="61" spans="1:39" ht="18" customHeight="1" outlineLevel="1" x14ac:dyDescent="0.2">
      <c r="A61" s="1"/>
      <c r="B61" s="498"/>
      <c r="C61" s="499"/>
      <c r="D61" s="206" t="s">
        <v>519</v>
      </c>
      <c r="E61" s="488" t="s">
        <v>294</v>
      </c>
      <c r="F61" s="489"/>
      <c r="G61" s="490"/>
      <c r="H61" s="41"/>
      <c r="I61" s="246"/>
      <c r="J61" s="247">
        <f t="shared" si="25"/>
        <v>0</v>
      </c>
      <c r="K61" s="248">
        <f>'Tabella-Z2'!G36</f>
        <v>0.03</v>
      </c>
      <c r="L61" s="249"/>
      <c r="M61" s="247">
        <f t="shared" si="26"/>
        <v>0</v>
      </c>
      <c r="N61" s="248">
        <f>'Tabella-Z2'!H36</f>
        <v>0.03</v>
      </c>
      <c r="O61" s="249"/>
      <c r="P61" s="247">
        <f t="shared" si="27"/>
        <v>0</v>
      </c>
      <c r="Q61" s="248">
        <f>'Tabella-Z2'!J36</f>
        <v>0.03</v>
      </c>
      <c r="R61" s="249"/>
      <c r="S61" s="247">
        <f t="shared" si="28"/>
        <v>0</v>
      </c>
      <c r="T61" s="248">
        <f>'Tabella-Z2'!J36</f>
        <v>0.03</v>
      </c>
      <c r="U61" s="249"/>
      <c r="V61" s="247">
        <f t="shared" si="29"/>
        <v>0</v>
      </c>
      <c r="W61" s="248">
        <f>'Tabella-Z2'!J36</f>
        <v>0.03</v>
      </c>
      <c r="X61" s="249"/>
      <c r="Y61" s="247">
        <f t="shared" si="21"/>
        <v>0</v>
      </c>
      <c r="Z61" s="248">
        <f>'Tabella-Z2'!L36</f>
        <v>0.03</v>
      </c>
      <c r="AA61" s="249"/>
      <c r="AB61" s="247">
        <f t="shared" si="22"/>
        <v>0</v>
      </c>
      <c r="AC61" s="248">
        <f>'Tabella-Z2'!M36</f>
        <v>0.03</v>
      </c>
      <c r="AD61" s="249"/>
      <c r="AE61" s="247">
        <f t="shared" ref="AE61:AE62" si="30">IF(AD$17=0,0,(IF($H61="X",AF61,IF(AD61="X",AF61,0))))</f>
        <v>0</v>
      </c>
      <c r="AF61" s="248">
        <f>'Tabella-Z2'!N36</f>
        <v>0.03</v>
      </c>
      <c r="AG61" s="249"/>
      <c r="AH61" s="247">
        <f t="shared" si="24"/>
        <v>0</v>
      </c>
      <c r="AI61" s="248">
        <f>'Tabella-Z2'!O36</f>
        <v>0.03</v>
      </c>
      <c r="AJ61" s="321" t="s">
        <v>3</v>
      </c>
      <c r="AK61" s="320"/>
      <c r="AL61" s="322"/>
      <c r="AM61" s="4"/>
    </row>
    <row r="62" spans="1:39" ht="18" customHeight="1" outlineLevel="1" x14ac:dyDescent="0.2">
      <c r="A62" s="1"/>
      <c r="B62" s="498"/>
      <c r="C62" s="499"/>
      <c r="D62" s="206" t="s">
        <v>520</v>
      </c>
      <c r="E62" s="488" t="s">
        <v>296</v>
      </c>
      <c r="F62" s="489"/>
      <c r="G62" s="490"/>
      <c r="H62" s="41"/>
      <c r="I62" s="246"/>
      <c r="J62" s="247">
        <f t="shared" si="25"/>
        <v>0</v>
      </c>
      <c r="K62" s="248">
        <f>'Tabella-Z2'!G37</f>
        <v>7.0000000000000007E-2</v>
      </c>
      <c r="L62" s="249"/>
      <c r="M62" s="247">
        <f t="shared" si="26"/>
        <v>0</v>
      </c>
      <c r="N62" s="248">
        <f>'Tabella-Z2'!H37</f>
        <v>7.0000000000000007E-2</v>
      </c>
      <c r="O62" s="249"/>
      <c r="P62" s="247">
        <f t="shared" si="27"/>
        <v>0</v>
      </c>
      <c r="Q62" s="248">
        <f>'Tabella-Z2'!J37</f>
        <v>7.0000000000000007E-2</v>
      </c>
      <c r="R62" s="249"/>
      <c r="S62" s="247">
        <f t="shared" si="28"/>
        <v>0</v>
      </c>
      <c r="T62" s="248">
        <f>'Tabella-Z2'!J37</f>
        <v>7.0000000000000007E-2</v>
      </c>
      <c r="U62" s="249"/>
      <c r="V62" s="247">
        <f t="shared" si="29"/>
        <v>0</v>
      </c>
      <c r="W62" s="248">
        <f>'Tabella-Z2'!J37</f>
        <v>7.0000000000000007E-2</v>
      </c>
      <c r="X62" s="249"/>
      <c r="Y62" s="247">
        <f t="shared" si="21"/>
        <v>0</v>
      </c>
      <c r="Z62" s="248">
        <f>'Tabella-Z2'!L37</f>
        <v>7.0000000000000007E-2</v>
      </c>
      <c r="AA62" s="249"/>
      <c r="AB62" s="247">
        <f t="shared" si="22"/>
        <v>0</v>
      </c>
      <c r="AC62" s="248">
        <f>'Tabella-Z2'!M37</f>
        <v>7.0000000000000007E-2</v>
      </c>
      <c r="AD62" s="249"/>
      <c r="AE62" s="247">
        <f t="shared" si="30"/>
        <v>0</v>
      </c>
      <c r="AF62" s="248">
        <f>'Tabella-Z2'!N37</f>
        <v>7.0000000000000007E-2</v>
      </c>
      <c r="AG62" s="249"/>
      <c r="AH62" s="247">
        <f t="shared" si="24"/>
        <v>0</v>
      </c>
      <c r="AI62" s="248">
        <f>'Tabella-Z2'!O37</f>
        <v>7.0000000000000007E-2</v>
      </c>
      <c r="AJ62" s="321" t="s">
        <v>3</v>
      </c>
      <c r="AK62" s="320"/>
      <c r="AL62" s="322"/>
      <c r="AM62" s="250"/>
    </row>
    <row r="63" spans="1:39" ht="18" customHeight="1" outlineLevel="1" x14ac:dyDescent="0.2">
      <c r="A63" s="1"/>
      <c r="B63" s="498"/>
      <c r="C63" s="499"/>
      <c r="D63" s="206" t="s">
        <v>521</v>
      </c>
      <c r="E63" s="488" t="s">
        <v>522</v>
      </c>
      <c r="F63" s="509"/>
      <c r="G63" s="510"/>
      <c r="H63" s="41"/>
      <c r="I63" s="246"/>
      <c r="J63" s="247">
        <f t="shared" si="25"/>
        <v>0</v>
      </c>
      <c r="K63" s="248">
        <f>'Tabella-Z2'!G38</f>
        <v>0.03</v>
      </c>
      <c r="L63" s="249"/>
      <c r="M63" s="247">
        <f t="shared" si="26"/>
        <v>0</v>
      </c>
      <c r="N63" s="248">
        <f>'Tabella-Z2'!H38</f>
        <v>0.03</v>
      </c>
      <c r="O63" s="249"/>
      <c r="P63" s="247">
        <f t="shared" si="27"/>
        <v>0</v>
      </c>
      <c r="Q63" s="248">
        <f>'Tabella-Z2'!J38</f>
        <v>0.03</v>
      </c>
      <c r="R63" s="249"/>
      <c r="S63" s="247">
        <f t="shared" si="28"/>
        <v>0</v>
      </c>
      <c r="T63" s="248">
        <f>'Tabella-Z2'!J38</f>
        <v>0.03</v>
      </c>
      <c r="U63" s="249"/>
      <c r="V63" s="247">
        <f t="shared" si="29"/>
        <v>0</v>
      </c>
      <c r="W63" s="248">
        <f>'Tabella-Z2'!J38</f>
        <v>0.03</v>
      </c>
      <c r="X63" s="249"/>
      <c r="Y63" s="247">
        <f t="shared" si="21"/>
        <v>0</v>
      </c>
      <c r="Z63" s="248">
        <f>'Tabella-Z2'!L38</f>
        <v>0.03</v>
      </c>
      <c r="AA63" s="249"/>
      <c r="AB63" s="247">
        <f t="shared" si="22"/>
        <v>0</v>
      </c>
      <c r="AC63" s="248">
        <f>'Tabella-Z2'!M38</f>
        <v>0.03</v>
      </c>
      <c r="AD63" s="364" t="s">
        <v>3</v>
      </c>
      <c r="AE63" s="358"/>
      <c r="AF63" s="358"/>
      <c r="AG63" s="249"/>
      <c r="AH63" s="247">
        <f t="shared" si="24"/>
        <v>0</v>
      </c>
      <c r="AI63" s="248">
        <f>'Tabella-Z2'!O38</f>
        <v>0.03</v>
      </c>
      <c r="AJ63" s="321" t="s">
        <v>3</v>
      </c>
      <c r="AK63" s="320"/>
      <c r="AL63" s="322"/>
      <c r="AM63" s="4"/>
    </row>
    <row r="64" spans="1:39" ht="18" customHeight="1" outlineLevel="1" x14ac:dyDescent="0.2">
      <c r="A64" s="1"/>
      <c r="B64" s="498"/>
      <c r="C64" s="499"/>
      <c r="D64" s="206" t="s">
        <v>523</v>
      </c>
      <c r="E64" s="488" t="s">
        <v>524</v>
      </c>
      <c r="F64" s="509"/>
      <c r="G64" s="510"/>
      <c r="H64" s="41"/>
      <c r="I64" s="246"/>
      <c r="J64" s="247">
        <f t="shared" si="25"/>
        <v>0</v>
      </c>
      <c r="K64" s="248">
        <f>'Tabella-Z2'!G39</f>
        <v>1.4999999999999999E-2</v>
      </c>
      <c r="L64" s="249"/>
      <c r="M64" s="247">
        <f t="shared" si="26"/>
        <v>0</v>
      </c>
      <c r="N64" s="248">
        <f>'Tabella-Z2'!H39</f>
        <v>1.4999999999999999E-2</v>
      </c>
      <c r="O64" s="249"/>
      <c r="P64" s="247">
        <f t="shared" si="27"/>
        <v>0</v>
      </c>
      <c r="Q64" s="248">
        <f>'Tabella-Z2'!J39</f>
        <v>1.4999999999999999E-2</v>
      </c>
      <c r="R64" s="249"/>
      <c r="S64" s="247">
        <f t="shared" si="28"/>
        <v>0</v>
      </c>
      <c r="T64" s="248">
        <f>'Tabella-Z2'!J39</f>
        <v>1.4999999999999999E-2</v>
      </c>
      <c r="U64" s="249"/>
      <c r="V64" s="247">
        <f t="shared" si="29"/>
        <v>0</v>
      </c>
      <c r="W64" s="248">
        <f>'Tabella-Z2'!J39</f>
        <v>1.4999999999999999E-2</v>
      </c>
      <c r="X64" s="249"/>
      <c r="Y64" s="247">
        <f t="shared" si="21"/>
        <v>0</v>
      </c>
      <c r="Z64" s="248">
        <f>'Tabella-Z2'!L39</f>
        <v>1.4999999999999999E-2</v>
      </c>
      <c r="AA64" s="249"/>
      <c r="AB64" s="247">
        <f t="shared" si="22"/>
        <v>0</v>
      </c>
      <c r="AC64" s="248">
        <f>'Tabella-Z2'!M39</f>
        <v>1.4999999999999999E-2</v>
      </c>
      <c r="AD64" s="364" t="s">
        <v>3</v>
      </c>
      <c r="AE64" s="358"/>
      <c r="AF64" s="358"/>
      <c r="AG64" s="249"/>
      <c r="AH64" s="247">
        <f t="shared" si="24"/>
        <v>0</v>
      </c>
      <c r="AI64" s="248">
        <f>'Tabella-Z2'!O39</f>
        <v>1.4999999999999999E-2</v>
      </c>
      <c r="AJ64" s="321" t="s">
        <v>3</v>
      </c>
      <c r="AK64" s="320"/>
      <c r="AL64" s="322"/>
      <c r="AM64" s="4"/>
    </row>
    <row r="65" spans="1:68" ht="18" customHeight="1" outlineLevel="1" x14ac:dyDescent="0.2">
      <c r="A65" s="1"/>
      <c r="B65" s="498"/>
      <c r="C65" s="499"/>
      <c r="D65" s="206" t="s">
        <v>525</v>
      </c>
      <c r="E65" s="488" t="s">
        <v>526</v>
      </c>
      <c r="F65" s="509"/>
      <c r="G65" s="510"/>
      <c r="H65" s="41"/>
      <c r="I65" s="246"/>
      <c r="J65" s="247">
        <f t="shared" si="25"/>
        <v>0</v>
      </c>
      <c r="K65" s="248">
        <f>'Tabella-Z2'!G40</f>
        <v>1.4999999999999999E-2</v>
      </c>
      <c r="L65" s="249"/>
      <c r="M65" s="247">
        <f t="shared" si="26"/>
        <v>0</v>
      </c>
      <c r="N65" s="248">
        <f>'Tabella-Z2'!H40</f>
        <v>1.4999999999999999E-2</v>
      </c>
      <c r="O65" s="249"/>
      <c r="P65" s="247">
        <f t="shared" si="27"/>
        <v>0</v>
      </c>
      <c r="Q65" s="248">
        <f>'Tabella-Z2'!J40</f>
        <v>1.4999999999999999E-2</v>
      </c>
      <c r="R65" s="249"/>
      <c r="S65" s="247">
        <f t="shared" si="28"/>
        <v>0</v>
      </c>
      <c r="T65" s="248">
        <f>'Tabella-Z2'!J40</f>
        <v>1.4999999999999999E-2</v>
      </c>
      <c r="U65" s="249"/>
      <c r="V65" s="247">
        <f t="shared" si="29"/>
        <v>0</v>
      </c>
      <c r="W65" s="248">
        <f>'Tabella-Z2'!J40</f>
        <v>1.4999999999999999E-2</v>
      </c>
      <c r="X65" s="249"/>
      <c r="Y65" s="247">
        <f t="shared" si="21"/>
        <v>0</v>
      </c>
      <c r="Z65" s="248">
        <f>'Tabella-Z2'!L40</f>
        <v>1.4999999999999999E-2</v>
      </c>
      <c r="AA65" s="249"/>
      <c r="AB65" s="247">
        <f t="shared" si="22"/>
        <v>0</v>
      </c>
      <c r="AC65" s="248">
        <f>'Tabella-Z2'!M40</f>
        <v>1.4999999999999999E-2</v>
      </c>
      <c r="AD65" s="364" t="s">
        <v>3</v>
      </c>
      <c r="AE65" s="358"/>
      <c r="AF65" s="358"/>
      <c r="AG65" s="249"/>
      <c r="AH65" s="247">
        <f t="shared" si="24"/>
        <v>0</v>
      </c>
      <c r="AI65" s="248">
        <f>'Tabella-Z2'!O40</f>
        <v>1.4999999999999999E-2</v>
      </c>
      <c r="AJ65" s="321" t="s">
        <v>3</v>
      </c>
      <c r="AK65" s="320"/>
      <c r="AL65" s="322"/>
      <c r="AM65" s="250"/>
    </row>
    <row r="66" spans="1:68" ht="18" customHeight="1" outlineLevel="1" x14ac:dyDescent="0.2">
      <c r="A66" s="1"/>
      <c r="B66" s="498"/>
      <c r="C66" s="499"/>
      <c r="D66" s="206" t="s">
        <v>527</v>
      </c>
      <c r="E66" s="488" t="s">
        <v>528</v>
      </c>
      <c r="F66" s="509"/>
      <c r="G66" s="510"/>
      <c r="H66" s="41"/>
      <c r="I66" s="246"/>
      <c r="J66" s="247">
        <f t="shared" si="25"/>
        <v>0</v>
      </c>
      <c r="K66" s="248">
        <f>'Tabella-Z2'!G41</f>
        <v>1.4999999999999999E-2</v>
      </c>
      <c r="L66" s="249"/>
      <c r="M66" s="247">
        <f t="shared" si="26"/>
        <v>0</v>
      </c>
      <c r="N66" s="248">
        <f>'Tabella-Z2'!H41</f>
        <v>1.4999999999999999E-2</v>
      </c>
      <c r="O66" s="249"/>
      <c r="P66" s="247">
        <f t="shared" si="27"/>
        <v>0</v>
      </c>
      <c r="Q66" s="248">
        <f>'Tabella-Z2'!J41</f>
        <v>1.4999999999999999E-2</v>
      </c>
      <c r="R66" s="249"/>
      <c r="S66" s="247">
        <f t="shared" si="28"/>
        <v>0</v>
      </c>
      <c r="T66" s="248">
        <f>'Tabella-Z2'!J41</f>
        <v>1.4999999999999999E-2</v>
      </c>
      <c r="U66" s="249"/>
      <c r="V66" s="247">
        <f t="shared" si="29"/>
        <v>0</v>
      </c>
      <c r="W66" s="248">
        <f>'Tabella-Z2'!J41</f>
        <v>1.4999999999999999E-2</v>
      </c>
      <c r="X66" s="249"/>
      <c r="Y66" s="247">
        <f t="shared" si="21"/>
        <v>0</v>
      </c>
      <c r="Z66" s="248">
        <f>'Tabella-Z2'!L41</f>
        <v>1.4999999999999999E-2</v>
      </c>
      <c r="AA66" s="249"/>
      <c r="AB66" s="247">
        <f t="shared" si="22"/>
        <v>0</v>
      </c>
      <c r="AC66" s="248">
        <f>'Tabella-Z2'!M41</f>
        <v>1.4999999999999999E-2</v>
      </c>
      <c r="AD66" s="364" t="s">
        <v>3</v>
      </c>
      <c r="AE66" s="358"/>
      <c r="AF66" s="358"/>
      <c r="AG66" s="249"/>
      <c r="AH66" s="247">
        <f t="shared" si="24"/>
        <v>0</v>
      </c>
      <c r="AI66" s="248">
        <f>'Tabella-Z2'!O41</f>
        <v>1.4999999999999999E-2</v>
      </c>
      <c r="AJ66" s="321" t="s">
        <v>3</v>
      </c>
      <c r="AK66" s="320"/>
      <c r="AL66" s="322"/>
      <c r="AM66" s="4"/>
    </row>
    <row r="67" spans="1:68" ht="18" customHeight="1" outlineLevel="1" x14ac:dyDescent="0.2">
      <c r="A67" s="1"/>
      <c r="B67" s="498"/>
      <c r="C67" s="499"/>
      <c r="D67" s="206" t="s">
        <v>529</v>
      </c>
      <c r="E67" s="488" t="s">
        <v>530</v>
      </c>
      <c r="F67" s="509"/>
      <c r="G67" s="510"/>
      <c r="H67" s="263"/>
      <c r="I67" s="264"/>
      <c r="J67" s="265">
        <f t="shared" si="25"/>
        <v>0</v>
      </c>
      <c r="K67" s="266">
        <f>'Tabella-Z2'!G42</f>
        <v>1.4999999999999999E-2</v>
      </c>
      <c r="L67" s="267"/>
      <c r="M67" s="265">
        <f t="shared" si="26"/>
        <v>0</v>
      </c>
      <c r="N67" s="266">
        <f>'Tabella-Z2'!H42</f>
        <v>1.4999999999999999E-2</v>
      </c>
      <c r="O67" s="267"/>
      <c r="P67" s="265">
        <f t="shared" si="27"/>
        <v>0</v>
      </c>
      <c r="Q67" s="266">
        <f>'Tabella-Z2'!J42</f>
        <v>1.4999999999999999E-2</v>
      </c>
      <c r="R67" s="267"/>
      <c r="S67" s="265">
        <f t="shared" si="28"/>
        <v>0</v>
      </c>
      <c r="T67" s="266">
        <f>'Tabella-Z2'!J42</f>
        <v>1.4999999999999999E-2</v>
      </c>
      <c r="U67" s="267"/>
      <c r="V67" s="265">
        <f t="shared" si="29"/>
        <v>0</v>
      </c>
      <c r="W67" s="266">
        <f>'Tabella-Z2'!J42</f>
        <v>1.4999999999999999E-2</v>
      </c>
      <c r="X67" s="267"/>
      <c r="Y67" s="265">
        <f t="shared" si="21"/>
        <v>0</v>
      </c>
      <c r="Z67" s="266">
        <f>'Tabella-Z2'!L42</f>
        <v>1.4999999999999999E-2</v>
      </c>
      <c r="AA67" s="267"/>
      <c r="AB67" s="265">
        <f t="shared" si="22"/>
        <v>0</v>
      </c>
      <c r="AC67" s="266">
        <f>'Tabella-Z2'!M42</f>
        <v>1.4999999999999999E-2</v>
      </c>
      <c r="AD67" s="364" t="s">
        <v>3</v>
      </c>
      <c r="AE67" s="358"/>
      <c r="AF67" s="358"/>
      <c r="AG67" s="267"/>
      <c r="AH67" s="265">
        <f t="shared" si="24"/>
        <v>0</v>
      </c>
      <c r="AI67" s="266">
        <f>'Tabella-Z2'!O42</f>
        <v>1.4999999999999999E-2</v>
      </c>
      <c r="AJ67" s="357" t="s">
        <v>3</v>
      </c>
      <c r="AK67" s="358"/>
      <c r="AL67" s="359"/>
      <c r="AM67" s="4"/>
    </row>
    <row r="68" spans="1:68" ht="18" customHeight="1" outlineLevel="1" x14ac:dyDescent="0.2">
      <c r="A68" s="1"/>
      <c r="B68" s="498"/>
      <c r="C68" s="499"/>
      <c r="D68" s="531" t="s">
        <v>531</v>
      </c>
      <c r="E68" s="531" t="s">
        <v>308</v>
      </c>
      <c r="F68" s="206" t="s">
        <v>479</v>
      </c>
      <c r="G68" s="298">
        <v>250000</v>
      </c>
      <c r="H68" s="367"/>
      <c r="I68" s="608"/>
      <c r="J68" s="269">
        <f>IF(I$17=0,0,IF(I$17&gt;0,(IF($H$68="X",K68,IF(I$68="X",K68,0))),0))</f>
        <v>0</v>
      </c>
      <c r="K68" s="270">
        <f>'Tabella-Z2'!G43</f>
        <v>3.9E-2</v>
      </c>
      <c r="L68" s="333"/>
      <c r="M68" s="269">
        <f>IF(L$17=0,0,IF(L$17&gt;0,(IF($H$68="X",N68,IF(L$68="X",N68,0))),0))</f>
        <v>0</v>
      </c>
      <c r="N68" s="270">
        <f>IF(L19="",0,IF(VLOOKUP($L$19,'Tabella-Z1'!$J$26:$L$31,3)=13,'Tabella-Z2'!H43,'Tabella-Z2'!I43))</f>
        <v>0</v>
      </c>
      <c r="O68" s="333"/>
      <c r="P68" s="269">
        <f>IF(O$17=0,0,IF(O$17&gt;0,(IF($H$68="X",Q68,IF(O$68="X",Q68,0))),0))</f>
        <v>0</v>
      </c>
      <c r="Q68" s="270">
        <f>'Tabella-Z2'!J43</f>
        <v>3.9E-2</v>
      </c>
      <c r="R68" s="333"/>
      <c r="S68" s="269">
        <f>IF(R$17=0,0,IF(R$17&gt;0,(IF($H$68="X",T68,IF(R$68="X",T68,0))),0))</f>
        <v>0</v>
      </c>
      <c r="T68" s="270">
        <f>'Tabella-Z2'!J43</f>
        <v>3.9E-2</v>
      </c>
      <c r="U68" s="333"/>
      <c r="V68" s="269">
        <f>IF(U$17=0,0,IF(U$17&gt;0,(IF($H$68="X",W68,IF(U$68="X",W68,0))),0))</f>
        <v>0</v>
      </c>
      <c r="W68" s="270">
        <f>'Tabella-Z2'!J43</f>
        <v>3.9E-2</v>
      </c>
      <c r="X68" s="333"/>
      <c r="Y68" s="269">
        <f>IF(X$17=0,0,IF(X$17&gt;0,(IF($H$68="X",Z68,IF(X$68="X",Z68,0))),0))</f>
        <v>0</v>
      </c>
      <c r="Z68" s="270">
        <f>'Tabella-Z2'!L43</f>
        <v>6.8000000000000005E-2</v>
      </c>
      <c r="AA68" s="333"/>
      <c r="AB68" s="269">
        <f>IF(AA$17=0,0,IF(AA$17&gt;0,(IF($H$68="X",AC68,IF(AA$68="X",AC68,0))),0))</f>
        <v>0</v>
      </c>
      <c r="AC68" s="270">
        <f>'Tabella-Z2'!M43</f>
        <v>5.2999999999999999E-2</v>
      </c>
      <c r="AD68" s="573" t="s">
        <v>3</v>
      </c>
      <c r="AE68" s="574"/>
      <c r="AF68" s="574"/>
      <c r="AG68" s="333"/>
      <c r="AH68" s="269">
        <f>IF(AG$17=0,0,IF(AG$17&gt;0,(IF($H$68="X",AI68,IF(AG$68="X",AI68,0))),0))</f>
        <v>0</v>
      </c>
      <c r="AI68" s="270">
        <f>'Tabella-Z2'!O43</f>
        <v>5.2999999999999999E-2</v>
      </c>
      <c r="AJ68" s="330" t="s">
        <v>3</v>
      </c>
      <c r="AK68" s="331"/>
      <c r="AL68" s="332"/>
      <c r="AM68" s="250"/>
      <c r="AN68" s="275">
        <f>IF($I$17&gt;$G68,$G68*J68,$I$17*J68)</f>
        <v>0</v>
      </c>
      <c r="AQ68" s="275">
        <f>IF($L$17&gt;$G68,$G68*M68,$L$17*M68)</f>
        <v>0</v>
      </c>
      <c r="AT68" s="275">
        <f>IF($O$17&gt;$G68,$G68*P68,$O$17*P68)</f>
        <v>0</v>
      </c>
      <c r="AU68" s="275"/>
      <c r="AW68" s="275">
        <f>IF($R$17&gt;$G68,$G68*S68,$R$17*S68)</f>
        <v>0</v>
      </c>
      <c r="AZ68" s="275">
        <f>IF($U$17&gt;$G68,$G68*V68,$U$17*V68)</f>
        <v>0</v>
      </c>
      <c r="BC68" s="275">
        <f>IF($X$17&gt;$G68,$G68*Y68,$X$17*Y68)</f>
        <v>0</v>
      </c>
      <c r="BF68" s="275">
        <f>IF($AA$17&gt;$G68,$G68*AB68,$AA$17*AB68)</f>
        <v>0</v>
      </c>
      <c r="BI68" s="275">
        <f>IF($AD$17&gt;$G68,$G68*AE68,$AD$17*AE68)</f>
        <v>0</v>
      </c>
      <c r="BL68" s="275">
        <f>IF($AG$17&gt;$G68,$G68*AH68,$AG$17*AH68)</f>
        <v>0</v>
      </c>
      <c r="BO68" s="275">
        <f>IF($AJ$17&gt;$G68,$G68*AK68,$AJ$17*AK68)</f>
        <v>0</v>
      </c>
    </row>
    <row r="69" spans="1:68" ht="18" customHeight="1" outlineLevel="1" x14ac:dyDescent="0.2">
      <c r="A69" s="1"/>
      <c r="B69" s="498"/>
      <c r="C69" s="499"/>
      <c r="D69" s="559"/>
      <c r="E69" s="559"/>
      <c r="F69" s="206" t="s">
        <v>480</v>
      </c>
      <c r="G69" s="298">
        <v>500000</v>
      </c>
      <c r="H69" s="309"/>
      <c r="I69" s="609"/>
      <c r="J69" s="247">
        <f>IF(I$17=0,0,IF(I$17&gt;$G68,(IF($H$68="X",K69,IF(I$68="X",K69,0))),0))</f>
        <v>0</v>
      </c>
      <c r="K69" s="248">
        <f>'Tabella-Z2'!G44</f>
        <v>0.01</v>
      </c>
      <c r="L69" s="334"/>
      <c r="M69" s="247">
        <f>IF(L$17=0,0,IF(L$17&gt;$G68,(IF($H$68="X",N69,IF(L$68="X",N69,0))),0))</f>
        <v>0</v>
      </c>
      <c r="N69" s="248">
        <f>IF(L19="",0,IF(VLOOKUP($L$19,'Tabella-Z1'!$J$26:$L$31,3)=13,'Tabella-Z2'!H44,'Tabella-Z2'!I44))</f>
        <v>0</v>
      </c>
      <c r="O69" s="334"/>
      <c r="P69" s="247">
        <f>IF(O$17=0,0,IF(O$17&gt;$G68,(IF($H$68="X",Q69,IF(O$68="X",Q69,0))),0))</f>
        <v>0</v>
      </c>
      <c r="Q69" s="248">
        <f>'Tabella-Z2'!J44</f>
        <v>0.01</v>
      </c>
      <c r="R69" s="334"/>
      <c r="S69" s="247">
        <f>IF(R$17=0,0,IF(R$17&gt;$G68,(IF($H$68="X",T69,IF(R$68="X",T69,0))),0))</f>
        <v>0</v>
      </c>
      <c r="T69" s="248">
        <f>'Tabella-Z2'!J44</f>
        <v>0.01</v>
      </c>
      <c r="U69" s="334"/>
      <c r="V69" s="247">
        <f>IF(U$17=0,0,IF(U$17&gt;$G68,(IF($H$68="X",W69,IF(U$68="X",W69,0))),0))</f>
        <v>0</v>
      </c>
      <c r="W69" s="248">
        <f>'Tabella-Z2'!J44</f>
        <v>0.01</v>
      </c>
      <c r="X69" s="334"/>
      <c r="Y69" s="247">
        <f>IF(X$17=0,0,IF(X$17&gt;$G68,(IF($H$68="X",Z69,IF(X$68="X",Z69,0))),0))</f>
        <v>0</v>
      </c>
      <c r="Z69" s="248">
        <f>'Tabella-Z2'!L44</f>
        <v>5.8000000000000003E-2</v>
      </c>
      <c r="AA69" s="334"/>
      <c r="AB69" s="247">
        <f>IF(AA$17=0,0,IF(AA$17&gt;$G68,(IF($H$68="X",AC69,IF(AA$68="X",AC69,0))),0))</f>
        <v>0</v>
      </c>
      <c r="AC69" s="248">
        <f>'Tabella-Z2'!M44</f>
        <v>4.8000000000000001E-2</v>
      </c>
      <c r="AD69" s="364" t="s">
        <v>3</v>
      </c>
      <c r="AE69" s="358"/>
      <c r="AF69" s="358"/>
      <c r="AG69" s="334"/>
      <c r="AH69" s="247">
        <f>IF(AG$17=0,0,IF(AG$17&gt;$G68,(IF($H$68="X",AI69,IF(AG$68="X",AI69,0))),0))</f>
        <v>0</v>
      </c>
      <c r="AI69" s="248">
        <f>'Tabella-Z2'!O44</f>
        <v>4.8000000000000001E-2</v>
      </c>
      <c r="AJ69" s="321" t="s">
        <v>3</v>
      </c>
      <c r="AK69" s="320"/>
      <c r="AL69" s="322"/>
      <c r="AM69" s="250"/>
      <c r="AN69" s="275">
        <f>IF($I$17&gt;$G68,IF($I$17&gt;$G69,($G69-$G68)*J69,($I$17-$G68)*J69),0)</f>
        <v>0</v>
      </c>
      <c r="AQ69" s="275">
        <f>IF($L$17&gt;$G68,IF($L$17&gt;$G69,($G69-$G68)*M69,($L$17-$G68)*M69),0)</f>
        <v>0</v>
      </c>
      <c r="AT69" s="275">
        <f>IF($O$17&gt;$G68,IF($O$17&gt;$G69,($G69-$G68)*P69,($O$17-$G68)*P69),0)</f>
        <v>0</v>
      </c>
      <c r="AU69" s="275"/>
      <c r="AW69" s="275">
        <f>IF($R$17&gt;$G68,IF($R$17&gt;$G69,($G69-$G68)*S69,($R$17-$G68)*S69),0)</f>
        <v>0</v>
      </c>
      <c r="AZ69" s="275">
        <f>IF($U$17&gt;$G68,IF($U$17&gt;$G69,($G69-$G68)*V69,($U$17-$G68)*V69),0)</f>
        <v>0</v>
      </c>
      <c r="BC69" s="275">
        <f>IF($X$17&gt;$G68,IF($X$17&gt;$G69,($G69-$G68)*Y69,($X$17-$G68)*Y69),0)</f>
        <v>0</v>
      </c>
      <c r="BF69" s="275">
        <f>IF($AA$17&gt;$G68,IF($AA$17&gt;$G69,($G69-$G68)*AB69,($AA$17-$G68)*AB69),0)</f>
        <v>0</v>
      </c>
      <c r="BI69" s="275">
        <f>IF($AD$17&gt;$G68,IF($AD$17&gt;$G69,($G69-$G68)*AE69,($AD$17-$G68)*AE69),0)</f>
        <v>0</v>
      </c>
      <c r="BL69" s="275">
        <f>IF($AG$17&gt;$G68,IF($AG$17&gt;$G69,($G69-$G68)*AH69,($AG$17-$G68)*AH69),0)</f>
        <v>0</v>
      </c>
      <c r="BO69" s="275">
        <f>IF($AJ$17&gt;$G68,IF($AJ$17&gt;$G69,($G69-$G68)*AK69,($AJ$17-$G68)*AK69),0)</f>
        <v>0</v>
      </c>
    </row>
    <row r="70" spans="1:68" ht="18" customHeight="1" outlineLevel="1" x14ac:dyDescent="0.2">
      <c r="A70" s="1"/>
      <c r="B70" s="498"/>
      <c r="C70" s="499"/>
      <c r="D70" s="559"/>
      <c r="E70" s="559"/>
      <c r="F70" s="206" t="s">
        <v>480</v>
      </c>
      <c r="G70" s="298">
        <v>1000000</v>
      </c>
      <c r="H70" s="309"/>
      <c r="I70" s="609"/>
      <c r="J70" s="247">
        <f>IF(I$17=0,0,IF(I$17&gt;$G69,(IF($H$68="X",K70,IF(I$68="X",K70,0))),0))</f>
        <v>0</v>
      </c>
      <c r="K70" s="248">
        <f>'Tabella-Z2'!G45</f>
        <v>1.2999999999999999E-2</v>
      </c>
      <c r="L70" s="334"/>
      <c r="M70" s="247">
        <f>IF(L$17=0,0,IF(L$17&gt;$G69,(IF($H$68="X",N70,IF(L$68="X",N70,0))),0))</f>
        <v>0</v>
      </c>
      <c r="N70" s="248">
        <f>IF(L19="",0,IF(VLOOKUP($L$19,'Tabella-Z1'!$J$26:$L$31,3)=13,'Tabella-Z2'!H45,'Tabella-Z2'!I45))</f>
        <v>0</v>
      </c>
      <c r="O70" s="334"/>
      <c r="P70" s="247">
        <f>IF(O$17=0,0,IF(O$17&gt;$G69,(IF($H$68="X",Q70,IF(O$68="X",Q70,0))),0))</f>
        <v>0</v>
      </c>
      <c r="Q70" s="248">
        <f>'Tabella-Z2'!J45</f>
        <v>1.2999999999999999E-2</v>
      </c>
      <c r="R70" s="334"/>
      <c r="S70" s="247">
        <f>IF(R$17=0,0,IF(R$17&gt;$G69,(IF($H$68="X",T70,IF(R$68="X",T70,0))),0))</f>
        <v>0</v>
      </c>
      <c r="T70" s="248">
        <f>'Tabella-Z2'!J45</f>
        <v>1.2999999999999999E-2</v>
      </c>
      <c r="U70" s="334"/>
      <c r="V70" s="247">
        <f>IF(U$17=0,0,IF(U$17&gt;$G69,(IF($H$68="X",W70,IF(U$68="X",W70,0))),0))</f>
        <v>0</v>
      </c>
      <c r="W70" s="248">
        <f>'Tabella-Z2'!J45</f>
        <v>1.2999999999999999E-2</v>
      </c>
      <c r="X70" s="334"/>
      <c r="Y70" s="247">
        <f>IF(X$17=0,0,IF(X$17&gt;$G69,(IF($H$68="X",Z70,IF(X$68="X",Z70,0))),0))</f>
        <v>0</v>
      </c>
      <c r="Z70" s="248">
        <f>'Tabella-Z2'!L45</f>
        <v>4.7E-2</v>
      </c>
      <c r="AA70" s="334"/>
      <c r="AB70" s="247">
        <f>IF(AA$17=0,0,IF(AA$17&gt;$G69,(IF($H$68="X",AC70,IF(AA$68="X",AC70,0))),0))</f>
        <v>0</v>
      </c>
      <c r="AC70" s="248">
        <f>'Tabella-Z2'!M45</f>
        <v>4.3999999999999997E-2</v>
      </c>
      <c r="AD70" s="364" t="s">
        <v>3</v>
      </c>
      <c r="AE70" s="358"/>
      <c r="AF70" s="358"/>
      <c r="AG70" s="334"/>
      <c r="AH70" s="247">
        <f>IF(AG$17=0,0,IF(AG$17&gt;$G69,(IF($H$68="X",AI70,IF(AG$68="X",AI70,0))),0))</f>
        <v>0</v>
      </c>
      <c r="AI70" s="248">
        <f>'Tabella-Z2'!O45</f>
        <v>4.3999999999999997E-2</v>
      </c>
      <c r="AJ70" s="321" t="s">
        <v>3</v>
      </c>
      <c r="AK70" s="320"/>
      <c r="AL70" s="322"/>
      <c r="AM70" s="250"/>
      <c r="AN70" s="275">
        <f>IF($I$17&gt;$G69,IF($I$17&gt;$G70,($G70-$G69)*J70,($I$17-$G69)*J70),0)</f>
        <v>0</v>
      </c>
      <c r="AQ70" s="275">
        <f>IF($L$17&gt;$G69,IF($L$17&gt;$G70,($G70-$G69)*M70,($L$17-$G69)*M70),0)</f>
        <v>0</v>
      </c>
      <c r="AT70" s="275">
        <f>IF($O$17&gt;$G69,IF($O$17&gt;$G70,($G70-$G69)*P70,($O$17-$G69)*P70),0)</f>
        <v>0</v>
      </c>
      <c r="AU70" s="275"/>
      <c r="AW70" s="275">
        <f>IF($R$17&gt;$G69,IF($R$17&gt;$G70,($G70-$G69)*S70,($R$17-$G69)*S70),0)</f>
        <v>0</v>
      </c>
      <c r="AZ70" s="275">
        <f>IF($U$17&gt;$G69,IF($U$17&gt;$G70,($G70-$G69)*V70,($U$17-$G69)*V70),0)</f>
        <v>0</v>
      </c>
      <c r="BC70" s="275">
        <f>IF($X$17&gt;$G69,IF($X$17&gt;$G70,($G70-$G69)*Y70,($X$17-$G69)*Y70),0)</f>
        <v>0</v>
      </c>
      <c r="BF70" s="275">
        <f>IF($AA$17&gt;$G69,IF($AA$17&gt;$G70,($G70-$G69)*AB70,($AA$17-$G69)*AB70),0)</f>
        <v>0</v>
      </c>
      <c r="BI70" s="275">
        <f>IF($AD$17&gt;$G69,IF($AD$17&gt;$G70,($G70-$G69)*AE70,($AD$17-$G69)*AE70),0)</f>
        <v>0</v>
      </c>
      <c r="BL70" s="275">
        <f>IF($AG$17&gt;$G69,IF($AG$17&gt;$G70,($G70-$G69)*AH70,($AG$17-$G69)*AH70),0)</f>
        <v>0</v>
      </c>
      <c r="BO70" s="275">
        <f>IF($AJ$17&gt;$G69,IF($AJ$17&gt;$G70,($G70-$G69)*AK70,($AJ$17-$G69)*AK70),0)</f>
        <v>0</v>
      </c>
    </row>
    <row r="71" spans="1:68" ht="18" customHeight="1" outlineLevel="1" x14ac:dyDescent="0.2">
      <c r="A71" s="1"/>
      <c r="B71" s="498"/>
      <c r="C71" s="499"/>
      <c r="D71" s="559"/>
      <c r="E71" s="559"/>
      <c r="F71" s="206" t="s">
        <v>480</v>
      </c>
      <c r="G71" s="298">
        <v>2500000</v>
      </c>
      <c r="H71" s="309"/>
      <c r="I71" s="609"/>
      <c r="J71" s="247">
        <f>IF(I$17=0,0,IF(I$17&gt;$G70,(IF($H$68="X",K71,IF(I$68="X",K71,0))),0))</f>
        <v>0</v>
      </c>
      <c r="K71" s="248">
        <f>'Tabella-Z2'!G46</f>
        <v>1.7999999999999999E-2</v>
      </c>
      <c r="L71" s="334"/>
      <c r="M71" s="247">
        <f>IF(L$17=0,0,IF(L$17&gt;$G70,(IF($H$68="X",N71,IF(L$68="X",N71,0))),0))</f>
        <v>0</v>
      </c>
      <c r="N71" s="248">
        <f>IF(L19="",0,IF(VLOOKUP($L$19,'Tabella-Z1'!$J$26:$L$31,3)=13,'Tabella-Z2'!H46,'Tabella-Z2'!I46))</f>
        <v>0</v>
      </c>
      <c r="O71" s="334"/>
      <c r="P71" s="247">
        <f>IF(O$17=0,0,IF(O$17&gt;$G70,(IF($H$68="X",Q71,IF(O$68="X",Q71,0))),0))</f>
        <v>0</v>
      </c>
      <c r="Q71" s="248">
        <f>'Tabella-Z2'!J46</f>
        <v>1.7999999999999999E-2</v>
      </c>
      <c r="R71" s="334"/>
      <c r="S71" s="247">
        <f>IF(R$17=0,0,IF(R$17&gt;$G70,(IF($H$68="X",T71,IF(R$68="X",T71,0))),0))</f>
        <v>0</v>
      </c>
      <c r="T71" s="248">
        <f>'Tabella-Z2'!J46</f>
        <v>1.7999999999999999E-2</v>
      </c>
      <c r="U71" s="334"/>
      <c r="V71" s="247">
        <f>IF(U$17=0,0,IF(U$17&gt;$G70,(IF($H$68="X",W71,IF(U$68="X",W71,0))),0))</f>
        <v>0</v>
      </c>
      <c r="W71" s="248">
        <f>'Tabella-Z2'!J46</f>
        <v>1.7999999999999999E-2</v>
      </c>
      <c r="X71" s="334"/>
      <c r="Y71" s="247">
        <f>IF(X$17=0,0,IF(X$17&gt;$G70,(IF($H$68="X",Z71,IF(X$68="X",Z71,0))),0))</f>
        <v>0</v>
      </c>
      <c r="Z71" s="248">
        <f>'Tabella-Z2'!L46</f>
        <v>3.4000000000000002E-2</v>
      </c>
      <c r="AA71" s="334"/>
      <c r="AB71" s="247">
        <f>IF(AA$17=0,0,IF(AA$17&gt;$G70,(IF($H$68="X",AC71,IF(AA$68="X",AC71,0))),0))</f>
        <v>0</v>
      </c>
      <c r="AC71" s="248">
        <f>'Tabella-Z2'!M46</f>
        <v>4.2000000000000003E-2</v>
      </c>
      <c r="AD71" s="364" t="s">
        <v>3</v>
      </c>
      <c r="AE71" s="358"/>
      <c r="AF71" s="358"/>
      <c r="AG71" s="334"/>
      <c r="AH71" s="247">
        <f>IF(AG$17=0,0,IF(AG$17&gt;$G70,(IF($H$68="X",AI71,IF(AG$68="X",AI71,0))),0))</f>
        <v>0</v>
      </c>
      <c r="AI71" s="248">
        <f>'Tabella-Z2'!O46</f>
        <v>4.2000000000000003E-2</v>
      </c>
      <c r="AJ71" s="321" t="s">
        <v>3</v>
      </c>
      <c r="AK71" s="320"/>
      <c r="AL71" s="322"/>
      <c r="AM71" s="4"/>
      <c r="AN71" s="275">
        <f>IF($I$17&gt;$G70,IF($I$17&gt;$G71,($G71-$G70)*J71,($I$17-$G70)*J71),0)</f>
        <v>0</v>
      </c>
      <c r="AQ71" s="275">
        <f>IF($L$17&gt;$G70,IF($L$17&gt;$G71,($G71-$G70)*M71,($L$17-$G70)*M71),0)</f>
        <v>0</v>
      </c>
      <c r="AT71" s="275">
        <f>IF($O$17&gt;$G70,IF($O$17&gt;$G71,($G71-$G70)*P71,($O$17-$G70)*P71),0)</f>
        <v>0</v>
      </c>
      <c r="AU71" s="275"/>
      <c r="AW71" s="275">
        <f>IF($R$17&gt;$G70,IF($R$17&gt;$G71,($G71-$G70)*S71,($R$17-$G70)*S71),0)</f>
        <v>0</v>
      </c>
      <c r="AZ71" s="275">
        <f>IF($U$17&gt;$G70,IF($U$17&gt;$G71,($G71-$G70)*V71,($U$17-$G70)*V71),0)</f>
        <v>0</v>
      </c>
      <c r="BC71" s="275">
        <f>IF($X$17&gt;$G70,IF($X$17&gt;$G71,($G71-$G70)*Y71,($X$17-$G70)*Y71),0)</f>
        <v>0</v>
      </c>
      <c r="BF71" s="275">
        <f>IF($AA$17&gt;$G70,IF($AA$17&gt;$G71,($G71-$G70)*AB71,($AA$17-$G70)*AB71),0)</f>
        <v>0</v>
      </c>
      <c r="BI71" s="275">
        <f>IF($AD$17&gt;$G70,IF($AD$17&gt;$G71,($G71-$G70)*AE71,($AD$17-$G70)*AE71),0)</f>
        <v>0</v>
      </c>
      <c r="BL71" s="275">
        <f>IF($AG$17&gt;$G70,IF($AG$17&gt;$G71,($G71-$G70)*AH71,($AG$17-$G70)*AH71),0)</f>
        <v>0</v>
      </c>
      <c r="BO71" s="275">
        <f>IF($AJ$17&gt;$G70,IF($AJ$17&gt;$G71,($G71-$G70)*AK71,($AJ$17-$G70)*AK71),0)</f>
        <v>0</v>
      </c>
    </row>
    <row r="72" spans="1:68" ht="18" customHeight="1" outlineLevel="1" x14ac:dyDescent="0.2">
      <c r="A72" s="1"/>
      <c r="B72" s="498"/>
      <c r="C72" s="499"/>
      <c r="D72" s="559"/>
      <c r="E72" s="559"/>
      <c r="F72" s="206" t="s">
        <v>480</v>
      </c>
      <c r="G72" s="298">
        <v>10000000</v>
      </c>
      <c r="H72" s="309"/>
      <c r="I72" s="609"/>
      <c r="J72" s="247">
        <f>IF(I$17=0,0,IF(I$17&gt;$G71,(IF($H$68="X",K72,IF(I$68="X",K72,0))),0))</f>
        <v>0</v>
      </c>
      <c r="K72" s="248">
        <f>'Tabella-Z2'!G47</f>
        <v>2.1999999999999999E-2</v>
      </c>
      <c r="L72" s="334"/>
      <c r="M72" s="247">
        <f>IF(L$17=0,0,IF(L$17&gt;$G71,(IF($H$68="X",N72,IF(L$68="X",N72,0))),0))</f>
        <v>0</v>
      </c>
      <c r="N72" s="248">
        <f>IF(L19="",0,IF(VLOOKUP($L$19,'Tabella-Z1'!$J$26:$L$31,3)=13,'Tabella-Z2'!H47,'Tabella-Z2'!I47))</f>
        <v>0</v>
      </c>
      <c r="O72" s="334"/>
      <c r="P72" s="247">
        <f>IF(O$17=0,0,IF(O$17&gt;$G71,(IF($H$68="X",Q72,IF(O$68="X",Q72,0))),0))</f>
        <v>0</v>
      </c>
      <c r="Q72" s="248">
        <f>'Tabella-Z2'!J47</f>
        <v>2.1999999999999999E-2</v>
      </c>
      <c r="R72" s="334"/>
      <c r="S72" s="247">
        <f>IF(R$17=0,0,IF(R$17&gt;$G71,(IF($H$68="X",T72,IF(R$68="X",T72,0))),0))</f>
        <v>0</v>
      </c>
      <c r="T72" s="248">
        <f>'Tabella-Z2'!J47</f>
        <v>2.1999999999999999E-2</v>
      </c>
      <c r="U72" s="334"/>
      <c r="V72" s="247">
        <f>IF(U$17=0,0,IF(U$17&gt;$G71,(IF($H$68="X",W72,IF(U$68="X",W72,0))),0))</f>
        <v>0</v>
      </c>
      <c r="W72" s="248">
        <f>'Tabella-Z2'!J47</f>
        <v>2.1999999999999999E-2</v>
      </c>
      <c r="X72" s="334"/>
      <c r="Y72" s="247">
        <f>IF(X$17=0,0,IF(X$17&gt;$G71,(IF($H$68="X",Z72,IF(X$68="X",Z72,0))),0))</f>
        <v>0</v>
      </c>
      <c r="Z72" s="248">
        <f>'Tabella-Z2'!L47</f>
        <v>1.9E-2</v>
      </c>
      <c r="AA72" s="334"/>
      <c r="AB72" s="247">
        <f>IF(AA$17=0,0,IF(AA$17&gt;$G71,(IF($H$68="X",AC72,IF(AA$68="X",AC72,0))),0))</f>
        <v>0</v>
      </c>
      <c r="AC72" s="248">
        <f>'Tabella-Z2'!M47</f>
        <v>2.7E-2</v>
      </c>
      <c r="AD72" s="364" t="s">
        <v>3</v>
      </c>
      <c r="AE72" s="358"/>
      <c r="AF72" s="358"/>
      <c r="AG72" s="334"/>
      <c r="AH72" s="247">
        <f>IF(AG$17=0,0,IF(AG$17&gt;$G71,(IF($H$68="X",AI72,IF(AG$68="X",AI72,0))),0))</f>
        <v>0</v>
      </c>
      <c r="AI72" s="248">
        <f>'Tabella-Z2'!O47</f>
        <v>2.7E-2</v>
      </c>
      <c r="AJ72" s="321" t="s">
        <v>3</v>
      </c>
      <c r="AK72" s="320"/>
      <c r="AL72" s="322"/>
      <c r="AM72" s="4"/>
      <c r="AN72" s="275">
        <f>IF($I$17&gt;$G71,IF($I$17&gt;$G72,($G72-$G71)*J72,($I$17-$G71)*J72),0)</f>
        <v>0</v>
      </c>
      <c r="AQ72" s="275">
        <f>IF($L$17&gt;$G71,IF($L$17&gt;$G72,($G72-$G71)*M72,($L$17-$G71)*M72),0)</f>
        <v>0</v>
      </c>
      <c r="AT72" s="275">
        <f>IF($O$17&gt;$G71,IF($O$17&gt;$G72,($G72-$G71)*P72,($O$17-$G71)*P72),0)</f>
        <v>0</v>
      </c>
      <c r="AU72" s="275"/>
      <c r="AW72" s="275">
        <f>IF($R$17&gt;$G71,IF($R$17&gt;$G72,($G72-$G71)*S72,($R$17-$G71)*S72),0)</f>
        <v>0</v>
      </c>
      <c r="AZ72" s="275">
        <f>IF($U$17&gt;$G71,IF($U$17&gt;$G72,($G72-$G71)*V72,($U$17-$G71)*V72),0)</f>
        <v>0</v>
      </c>
      <c r="BC72" s="275">
        <f>IF($X$17&gt;$G71,IF($X$17&gt;$G72,($G72-$G71)*Y72,($X$17-$G71)*Y72),0)</f>
        <v>0</v>
      </c>
      <c r="BF72" s="275">
        <f>IF($AA$17&gt;$G71,IF($AA$17&gt;$G72,($G72-$G71)*AB72,($AA$17-$G71)*AB72),0)</f>
        <v>0</v>
      </c>
      <c r="BI72" s="275">
        <f>IF($AD$17&gt;$G71,IF($AD$17&gt;$G72,($G72-$G71)*AE72,($AD$17-$G71)*AE72),0)</f>
        <v>0</v>
      </c>
      <c r="BL72" s="275">
        <f>IF($AG$17&gt;$G71,IF($AG$17&gt;$G72,($G72-$G71)*AH72,($AG$17-$G71)*AH72),0)</f>
        <v>0</v>
      </c>
      <c r="BO72" s="275">
        <f>IF($AJ$17&gt;$G71,IF($AJ$17&gt;$G72,($G72-$G71)*AK72,($AJ$17-$G71)*AK72),0)</f>
        <v>0</v>
      </c>
    </row>
    <row r="73" spans="1:68" ht="18" customHeight="1" outlineLevel="1" x14ac:dyDescent="0.2">
      <c r="A73" s="1"/>
      <c r="B73" s="498"/>
      <c r="C73" s="499"/>
      <c r="D73" s="560"/>
      <c r="E73" s="560"/>
      <c r="F73" s="206" t="s">
        <v>481</v>
      </c>
      <c r="G73" s="299"/>
      <c r="H73" s="368"/>
      <c r="I73" s="610"/>
      <c r="J73" s="45">
        <f>IF(I$17=0,0,IF(I$17&gt;$G72,(IF($H68="X",K73,IF(I$68="X",K73,0))),0))</f>
        <v>0</v>
      </c>
      <c r="K73" s="46">
        <f>'Tabella-Z2'!G48</f>
        <v>2.1000000000000001E-2</v>
      </c>
      <c r="L73" s="335"/>
      <c r="M73" s="45">
        <f>IF(L$17=0,0,IF(L$17&gt;$G72,(IF($H68="X",N73,IF(L$68="X",N73,0))),0))</f>
        <v>0</v>
      </c>
      <c r="N73" s="46">
        <f>IF(L19="",0,IF(VLOOKUP($L$19,'Tabella-Z1'!$J$26:$L$31,3)=13,'Tabella-Z2'!H48,'Tabella-Z2'!I48))</f>
        <v>0</v>
      </c>
      <c r="O73" s="335"/>
      <c r="P73" s="45">
        <f>IF(O$17=0,0,IF(O$17&gt;$G72,(IF($H68="X",Q73,IF(O$68="X",Q73,0))),0))</f>
        <v>0</v>
      </c>
      <c r="Q73" s="46">
        <f>'Tabella-Z2'!J48</f>
        <v>2.1000000000000001E-2</v>
      </c>
      <c r="R73" s="335"/>
      <c r="S73" s="45">
        <f>IF(R$17=0,0,IF(R$17&gt;$G72,(IF($H68="X",T73,IF(R$68="X",T73,0))),0))</f>
        <v>0</v>
      </c>
      <c r="T73" s="46">
        <f>'Tabella-Z2'!J48</f>
        <v>2.1000000000000001E-2</v>
      </c>
      <c r="U73" s="335"/>
      <c r="V73" s="45">
        <f>IF(U$17=0,0,IF(U$17&gt;$G72,(IF($H68="X",W73,IF(U$68="X",W73,0))),0))</f>
        <v>0</v>
      </c>
      <c r="W73" s="46">
        <f>'Tabella-Z2'!J48</f>
        <v>2.1000000000000001E-2</v>
      </c>
      <c r="X73" s="335"/>
      <c r="Y73" s="45">
        <f>IF(X$17=0,0,IF(X$17&gt;$G72,(IF($H68="X",Z73,IF(X$68="X",Z73,0))),0))</f>
        <v>0</v>
      </c>
      <c r="Z73" s="46">
        <f>'Tabella-Z2'!L48</f>
        <v>1.7999999999999999E-2</v>
      </c>
      <c r="AA73" s="335"/>
      <c r="AB73" s="45">
        <f>IF(AA$17=0,0,IF(AA$17&gt;$G72,(IF($H68="X",AC73,IF(AA$68="X",AC73,0))),0))</f>
        <v>0</v>
      </c>
      <c r="AC73" s="46">
        <f>'Tabella-Z2'!M48</f>
        <v>2.5000000000000001E-2</v>
      </c>
      <c r="AD73" s="366" t="s">
        <v>3</v>
      </c>
      <c r="AE73" s="327"/>
      <c r="AF73" s="327"/>
      <c r="AG73" s="335"/>
      <c r="AH73" s="45">
        <f>IF(AG$17=0,0,IF(AG$17&gt;$G72,(IF($H68="X",AI73,IF(AG$68="X",AI73,0))),0))</f>
        <v>0</v>
      </c>
      <c r="AI73" s="46">
        <f>'Tabella-Z2'!O48</f>
        <v>2.5000000000000001E-2</v>
      </c>
      <c r="AJ73" s="328" t="s">
        <v>3</v>
      </c>
      <c r="AK73" s="327"/>
      <c r="AL73" s="329"/>
      <c r="AM73" s="250"/>
      <c r="AN73" s="275">
        <f>IF($I$17&gt;$G72,($I$17-$G72)*J73,0)</f>
        <v>0</v>
      </c>
      <c r="AO73" s="305">
        <f>IF(I$17=0,0,SUM(AN68:AN73)/I$17)</f>
        <v>0</v>
      </c>
      <c r="AQ73" s="275">
        <f>IF($L$17&gt;$G72,($L$17-$G72)*M73,0)</f>
        <v>0</v>
      </c>
      <c r="AR73" s="305">
        <f>IF(L$17=0,0,SUM(AQ68:AQ73)/L$17)</f>
        <v>0</v>
      </c>
      <c r="AT73" s="275">
        <f>IF($O$17&gt;$G72,($O$17-$G72)*P73,0)</f>
        <v>0</v>
      </c>
      <c r="AU73" s="305">
        <f>IF(O$17=0,0,SUM(AT68:AT73)/O$17)</f>
        <v>0</v>
      </c>
      <c r="AW73" s="275">
        <f>IF($R$17&gt;$G72,($R$17-$G72)*S73,0)</f>
        <v>0</v>
      </c>
      <c r="AX73" s="305">
        <f>IF(R$17=0,0,SUM(AW68:AW73)/R$17)</f>
        <v>0</v>
      </c>
      <c r="AZ73" s="275">
        <f>IF($U$17&gt;$G72,($U$17-$G72)*V73,0)</f>
        <v>0</v>
      </c>
      <c r="BA73" s="305">
        <f>IF(U$17=0,0,SUM(AZ68:AZ73)/U$17)</f>
        <v>0</v>
      </c>
      <c r="BC73" s="275">
        <f>IF($X$17&gt;$G72,($X$17-$G72)*Y73,0)</f>
        <v>0</v>
      </c>
      <c r="BD73" s="305">
        <f>IF(X$17=0,0,SUM(BC68:BC73)/X$17)</f>
        <v>0</v>
      </c>
      <c r="BF73" s="275">
        <f>IF($AA$17&gt;$G72,($AA$17-$G72)*AB73,0)</f>
        <v>0</v>
      </c>
      <c r="BG73" s="305">
        <f>IF(AA$17=0,0,SUM(BF68:BF73)/AA$17)</f>
        <v>0</v>
      </c>
      <c r="BI73" s="275">
        <f>IF($AD$17&gt;$G72,($AD$17-$G72)*AE73,0)</f>
        <v>0</v>
      </c>
      <c r="BJ73" s="305">
        <f>IF(AD$17=0,0,SUM(BI68:BI73)/AD$17)</f>
        <v>0</v>
      </c>
      <c r="BL73" s="275">
        <f>IF($AG$17&gt;$G72,($AG$17-$G72)*AH73,0)</f>
        <v>0</v>
      </c>
      <c r="BM73" s="305">
        <f>IF(AG$17=0,0,SUM(BL68:BL73)/AG$17)</f>
        <v>0</v>
      </c>
      <c r="BO73" s="275">
        <f>IF($AJ$17&gt;$G72,($AJ$17-$G72)*AK73,0)</f>
        <v>0</v>
      </c>
      <c r="BP73" s="305">
        <f>IF(AJ$17=0,0,SUM(BO68:BO73)/AJ$17)</f>
        <v>0</v>
      </c>
    </row>
    <row r="74" spans="1:68" ht="18" customHeight="1" outlineLevel="1" x14ac:dyDescent="0.2">
      <c r="A74" s="1"/>
      <c r="B74" s="498"/>
      <c r="C74" s="499"/>
      <c r="D74" s="206" t="s">
        <v>532</v>
      </c>
      <c r="E74" s="488" t="s">
        <v>533</v>
      </c>
      <c r="F74" s="509"/>
      <c r="G74" s="510"/>
      <c r="H74" s="39"/>
      <c r="I74" s="268"/>
      <c r="J74" s="232">
        <f t="shared" si="25"/>
        <v>0</v>
      </c>
      <c r="K74" s="233">
        <f>'Tabella-Z2'!G49</f>
        <v>0.02</v>
      </c>
      <c r="L74" s="231"/>
      <c r="M74" s="232">
        <f t="shared" si="26"/>
        <v>0</v>
      </c>
      <c r="N74" s="233">
        <f>'Tabella-Z2'!H49</f>
        <v>0.02</v>
      </c>
      <c r="O74" s="231"/>
      <c r="P74" s="232">
        <f t="shared" si="27"/>
        <v>0</v>
      </c>
      <c r="Q74" s="233">
        <f>'Tabella-Z2'!J49</f>
        <v>0.02</v>
      </c>
      <c r="R74" s="231"/>
      <c r="S74" s="232">
        <f t="shared" si="28"/>
        <v>0</v>
      </c>
      <c r="T74" s="233">
        <f>'Tabella-Z2'!J49</f>
        <v>0.02</v>
      </c>
      <c r="U74" s="231"/>
      <c r="V74" s="232">
        <f t="shared" si="29"/>
        <v>0</v>
      </c>
      <c r="W74" s="233">
        <f>'Tabella-Z2'!J49</f>
        <v>0.02</v>
      </c>
      <c r="X74" s="231"/>
      <c r="Y74" s="232">
        <f t="shared" si="21"/>
        <v>0</v>
      </c>
      <c r="Z74" s="233">
        <f>'Tabella-Z2'!L49</f>
        <v>0.02</v>
      </c>
      <c r="AA74" s="231"/>
      <c r="AB74" s="232">
        <f t="shared" si="22"/>
        <v>0</v>
      </c>
      <c r="AC74" s="233">
        <f>'Tabella-Z2'!M49</f>
        <v>0.02</v>
      </c>
      <c r="AD74" s="231"/>
      <c r="AE74" s="232">
        <f t="shared" ref="AE74" si="31">IF(AD$17=0,0,(IF($H74="X",AF74,IF(AD74="X",AF74,0))))</f>
        <v>0</v>
      </c>
      <c r="AF74" s="233">
        <f>'Tabella-Z2'!N49</f>
        <v>0.02</v>
      </c>
      <c r="AG74" s="231"/>
      <c r="AH74" s="232">
        <f t="shared" si="24"/>
        <v>0</v>
      </c>
      <c r="AI74" s="233">
        <f>'Tabella-Z2'!O49</f>
        <v>0.02</v>
      </c>
      <c r="AJ74" s="323" t="s">
        <v>3</v>
      </c>
      <c r="AK74" s="324"/>
      <c r="AL74" s="325"/>
      <c r="AM74" s="4"/>
      <c r="AS74" s="203"/>
    </row>
    <row r="75" spans="1:68" ht="18" customHeight="1" outlineLevel="1" x14ac:dyDescent="0.2">
      <c r="A75" s="1"/>
      <c r="B75" s="498"/>
      <c r="C75" s="499"/>
      <c r="D75" s="206" t="s">
        <v>534</v>
      </c>
      <c r="E75" s="488" t="s">
        <v>535</v>
      </c>
      <c r="F75" s="509"/>
      <c r="G75" s="510"/>
      <c r="H75" s="41"/>
      <c r="I75" s="246"/>
      <c r="J75" s="247">
        <f t="shared" si="25"/>
        <v>0</v>
      </c>
      <c r="K75" s="248">
        <f>'Tabella-Z2'!G50</f>
        <v>0.03</v>
      </c>
      <c r="L75" s="249"/>
      <c r="M75" s="247">
        <f t="shared" si="26"/>
        <v>0</v>
      </c>
      <c r="N75" s="248">
        <f>'Tabella-Z2'!H50</f>
        <v>0.03</v>
      </c>
      <c r="O75" s="249"/>
      <c r="P75" s="247">
        <f t="shared" si="27"/>
        <v>0</v>
      </c>
      <c r="Q75" s="248">
        <f>'Tabella-Z2'!J50</f>
        <v>0.01</v>
      </c>
      <c r="R75" s="249"/>
      <c r="S75" s="247">
        <f t="shared" si="28"/>
        <v>0</v>
      </c>
      <c r="T75" s="248">
        <f>'Tabella-Z2'!J50</f>
        <v>0.01</v>
      </c>
      <c r="U75" s="249"/>
      <c r="V75" s="247">
        <f t="shared" si="29"/>
        <v>0</v>
      </c>
      <c r="W75" s="248">
        <f>'Tabella-Z2'!J50</f>
        <v>0.01</v>
      </c>
      <c r="X75" s="249"/>
      <c r="Y75" s="247">
        <f t="shared" si="21"/>
        <v>0</v>
      </c>
      <c r="Z75" s="248">
        <f>'Tabella-Z2'!L50</f>
        <v>0.03</v>
      </c>
      <c r="AA75" s="249"/>
      <c r="AB75" s="247">
        <f t="shared" si="22"/>
        <v>0</v>
      </c>
      <c r="AC75" s="248">
        <f>'Tabella-Z2'!M50</f>
        <v>0.01</v>
      </c>
      <c r="AD75" s="365" t="s">
        <v>3</v>
      </c>
      <c r="AE75" s="320"/>
      <c r="AF75" s="320"/>
      <c r="AG75" s="249"/>
      <c r="AH75" s="247">
        <f t="shared" si="24"/>
        <v>0</v>
      </c>
      <c r="AI75" s="248">
        <f>'Tabella-Z2'!O50</f>
        <v>0.03</v>
      </c>
      <c r="AJ75" s="321" t="s">
        <v>3</v>
      </c>
      <c r="AK75" s="320"/>
      <c r="AL75" s="322"/>
      <c r="AM75" s="4"/>
    </row>
    <row r="76" spans="1:68" ht="18" customHeight="1" outlineLevel="1" x14ac:dyDescent="0.2">
      <c r="A76" s="1"/>
      <c r="B76" s="498"/>
      <c r="C76" s="499"/>
      <c r="D76" s="206" t="s">
        <v>536</v>
      </c>
      <c r="E76" s="488" t="s">
        <v>314</v>
      </c>
      <c r="F76" s="489"/>
      <c r="G76" s="490"/>
      <c r="H76" s="41"/>
      <c r="I76" s="246"/>
      <c r="J76" s="247">
        <f t="shared" si="25"/>
        <v>0</v>
      </c>
      <c r="K76" s="248">
        <f>'Tabella-Z2'!G51</f>
        <v>0.03</v>
      </c>
      <c r="L76" s="249"/>
      <c r="M76" s="247">
        <f t="shared" si="26"/>
        <v>0</v>
      </c>
      <c r="N76" s="248">
        <f>'Tabella-Z2'!H51</f>
        <v>0.03</v>
      </c>
      <c r="O76" s="249"/>
      <c r="P76" s="247">
        <f t="shared" si="27"/>
        <v>0</v>
      </c>
      <c r="Q76" s="248">
        <f>'Tabella-Z2'!J51</f>
        <v>0.03</v>
      </c>
      <c r="R76" s="249"/>
      <c r="S76" s="247">
        <f t="shared" si="28"/>
        <v>0</v>
      </c>
      <c r="T76" s="248">
        <f>'Tabella-Z2'!J51</f>
        <v>0.03</v>
      </c>
      <c r="U76" s="249"/>
      <c r="V76" s="247">
        <f t="shared" si="29"/>
        <v>0</v>
      </c>
      <c r="W76" s="248">
        <f>'Tabella-Z2'!J51</f>
        <v>0.03</v>
      </c>
      <c r="X76" s="319" t="s">
        <v>3</v>
      </c>
      <c r="Y76" s="320"/>
      <c r="Z76" s="320"/>
      <c r="AA76" s="365" t="s">
        <v>3</v>
      </c>
      <c r="AB76" s="320"/>
      <c r="AC76" s="320"/>
      <c r="AD76" s="365" t="s">
        <v>3</v>
      </c>
      <c r="AE76" s="320"/>
      <c r="AF76" s="320"/>
      <c r="AG76" s="365" t="s">
        <v>3</v>
      </c>
      <c r="AH76" s="320"/>
      <c r="AI76" s="320"/>
      <c r="AJ76" s="321" t="s">
        <v>3</v>
      </c>
      <c r="AK76" s="320"/>
      <c r="AL76" s="322"/>
      <c r="AM76" s="250"/>
    </row>
    <row r="77" spans="1:68" ht="18" customHeight="1" outlineLevel="1" x14ac:dyDescent="0.2">
      <c r="A77" s="1"/>
      <c r="B77" s="498"/>
      <c r="C77" s="499"/>
      <c r="D77" s="206" t="s">
        <v>537</v>
      </c>
      <c r="E77" s="488" t="s">
        <v>538</v>
      </c>
      <c r="F77" s="509"/>
      <c r="G77" s="510"/>
      <c r="H77" s="41"/>
      <c r="I77" s="246"/>
      <c r="J77" s="247">
        <f t="shared" si="25"/>
        <v>0</v>
      </c>
      <c r="K77" s="248">
        <f>'Tabella-Z2'!G52</f>
        <v>5.0000000000000001E-3</v>
      </c>
      <c r="L77" s="249"/>
      <c r="M77" s="247">
        <f t="shared" si="26"/>
        <v>0</v>
      </c>
      <c r="N77" s="248">
        <f>'Tabella-Z2'!H52</f>
        <v>5.0000000000000001E-3</v>
      </c>
      <c r="O77" s="249"/>
      <c r="P77" s="247">
        <f t="shared" si="27"/>
        <v>0</v>
      </c>
      <c r="Q77" s="248">
        <f>'Tabella-Z2'!J52</f>
        <v>5.0000000000000001E-3</v>
      </c>
      <c r="R77" s="249"/>
      <c r="S77" s="247">
        <f t="shared" si="28"/>
        <v>0</v>
      </c>
      <c r="T77" s="248">
        <f>'Tabella-Z2'!J52</f>
        <v>5.0000000000000001E-3</v>
      </c>
      <c r="U77" s="249"/>
      <c r="V77" s="247">
        <f t="shared" si="29"/>
        <v>0</v>
      </c>
      <c r="W77" s="248">
        <f>'Tabella-Z2'!J52</f>
        <v>5.0000000000000001E-3</v>
      </c>
      <c r="X77" s="319" t="s">
        <v>3</v>
      </c>
      <c r="Y77" s="320"/>
      <c r="Z77" s="320"/>
      <c r="AA77" s="365" t="s">
        <v>3</v>
      </c>
      <c r="AB77" s="320"/>
      <c r="AC77" s="320"/>
      <c r="AD77" s="365" t="s">
        <v>3</v>
      </c>
      <c r="AE77" s="320"/>
      <c r="AF77" s="320"/>
      <c r="AG77" s="365" t="s">
        <v>3</v>
      </c>
      <c r="AH77" s="320"/>
      <c r="AI77" s="320"/>
      <c r="AJ77" s="321" t="s">
        <v>3</v>
      </c>
      <c r="AK77" s="320"/>
      <c r="AL77" s="322"/>
      <c r="AM77" s="4"/>
    </row>
    <row r="78" spans="1:68" ht="18" customHeight="1" outlineLevel="1" x14ac:dyDescent="0.2">
      <c r="A78" s="1"/>
      <c r="B78" s="498"/>
      <c r="C78" s="499"/>
      <c r="D78" s="206" t="s">
        <v>539</v>
      </c>
      <c r="E78" s="488" t="s">
        <v>540</v>
      </c>
      <c r="F78" s="509"/>
      <c r="G78" s="510"/>
      <c r="H78" s="263"/>
      <c r="I78" s="264"/>
      <c r="J78" s="265">
        <f t="shared" si="25"/>
        <v>0</v>
      </c>
      <c r="K78" s="266">
        <f>'Tabella-Z2'!G53</f>
        <v>0.01</v>
      </c>
      <c r="L78" s="267"/>
      <c r="M78" s="265">
        <f t="shared" si="26"/>
        <v>0</v>
      </c>
      <c r="N78" s="266">
        <f>'Tabella-Z2'!H53</f>
        <v>0.01</v>
      </c>
      <c r="O78" s="267"/>
      <c r="P78" s="265">
        <f t="shared" si="27"/>
        <v>0</v>
      </c>
      <c r="Q78" s="266">
        <f>'Tabella-Z2'!J53</f>
        <v>0.01</v>
      </c>
      <c r="R78" s="267"/>
      <c r="S78" s="265">
        <f t="shared" si="28"/>
        <v>0</v>
      </c>
      <c r="T78" s="266">
        <f>'Tabella-Z2'!J53</f>
        <v>0.01</v>
      </c>
      <c r="U78" s="267"/>
      <c r="V78" s="265">
        <f t="shared" si="29"/>
        <v>0</v>
      </c>
      <c r="W78" s="266">
        <f>'Tabella-Z2'!J53</f>
        <v>0.01</v>
      </c>
      <c r="X78" s="267"/>
      <c r="Y78" s="265">
        <f t="shared" ref="Y78:Y87" si="32">IF(X$17=0,0,(IF($H78="X",Z78,IF(X78="X",Z78,0))))</f>
        <v>0</v>
      </c>
      <c r="Z78" s="266">
        <f>'Tabella-Z2'!L53</f>
        <v>0.01</v>
      </c>
      <c r="AA78" s="267"/>
      <c r="AB78" s="265">
        <f t="shared" ref="AB78:AB87" si="33">IF(AA$17=0,0,(IF($H78="X",AC78,IF(AA78="X",AC78,0))))</f>
        <v>0</v>
      </c>
      <c r="AC78" s="266">
        <f>'Tabella-Z2'!M53</f>
        <v>0.01</v>
      </c>
      <c r="AD78" s="267"/>
      <c r="AE78" s="265">
        <f t="shared" ref="AE78:AE87" si="34">IF(AD$17=0,0,(IF($H78="X",AF78,IF(AD78="X",AF78,0))))</f>
        <v>0</v>
      </c>
      <c r="AF78" s="266">
        <f>'Tabella-Z2'!N53</f>
        <v>0.01</v>
      </c>
      <c r="AG78" s="267"/>
      <c r="AH78" s="265">
        <f t="shared" ref="AH78:AH87" si="35">IF(AG$17=0,0,(IF($H78="X",AI78,IF(AG78="X",AI78,0))))</f>
        <v>0</v>
      </c>
      <c r="AI78" s="266">
        <f>'Tabella-Z2'!O53</f>
        <v>0.01</v>
      </c>
      <c r="AJ78" s="357" t="s">
        <v>3</v>
      </c>
      <c r="AK78" s="358"/>
      <c r="AL78" s="359"/>
      <c r="AM78" s="4"/>
    </row>
    <row r="79" spans="1:68" ht="18" customHeight="1" outlineLevel="1" x14ac:dyDescent="0.2">
      <c r="A79" s="1"/>
      <c r="B79" s="498"/>
      <c r="C79" s="499"/>
      <c r="D79" s="579" t="s">
        <v>541</v>
      </c>
      <c r="E79" s="531" t="s">
        <v>542</v>
      </c>
      <c r="F79" s="206" t="s">
        <v>479</v>
      </c>
      <c r="G79" s="298">
        <v>5000000</v>
      </c>
      <c r="H79" s="367"/>
      <c r="I79" s="369"/>
      <c r="J79" s="269">
        <f>IF(I$17=0,0,IF(I$17&gt;0,(IF($H$79="X",K79,IF(I$79="X",K79,0))),0))</f>
        <v>0</v>
      </c>
      <c r="K79" s="270">
        <f>'Tabella-Z2'!G54</f>
        <v>0.03</v>
      </c>
      <c r="L79" s="350"/>
      <c r="M79" s="269">
        <f>IF(L$17=0,0,IF(L$17&gt;0,(IF($H$79="X",N79,IF(L$79="X",N79,0))),0))</f>
        <v>0</v>
      </c>
      <c r="N79" s="270">
        <f>'Tabella-Z2'!H54</f>
        <v>3.5000000000000003E-2</v>
      </c>
      <c r="O79" s="350"/>
      <c r="P79" s="269">
        <f>IF(O$17=0,0,IF(O$17&gt;0,(IF($H$79="X",Q79,IF(O$79="X",Q79,0))),0))</f>
        <v>0</v>
      </c>
      <c r="Q79" s="270">
        <f>'Tabella-Z2'!J54</f>
        <v>0.03</v>
      </c>
      <c r="R79" s="350"/>
      <c r="S79" s="269">
        <f>IF(R$17=0,0,IF(R$17&gt;0,(IF($H$79="X",T79,IF(R$79="X",T79,0))),0))</f>
        <v>0</v>
      </c>
      <c r="T79" s="270">
        <f>'Tabella-Z2'!J54</f>
        <v>0.03</v>
      </c>
      <c r="U79" s="350"/>
      <c r="V79" s="269">
        <f>IF(U$17=0,0,IF(U$17&gt;0,(IF($H$79="X",W79,IF(U$79="X",W79,0))),0))</f>
        <v>0</v>
      </c>
      <c r="W79" s="270">
        <f>'Tabella-Z2'!J54</f>
        <v>0.03</v>
      </c>
      <c r="X79" s="350"/>
      <c r="Y79" s="269">
        <f>IF(X$17=0,0,IF(X$17&gt;0,(IF($H$79="X",Z79,IF(X$79="X",Z79,0))),0))</f>
        <v>0</v>
      </c>
      <c r="Z79" s="270">
        <f>'Tabella-Z2'!L54</f>
        <v>3.5000000000000003E-2</v>
      </c>
      <c r="AA79" s="350"/>
      <c r="AB79" s="269">
        <f>IF(AA$17=0,0,IF(AA$17&gt;0,(IF($H$79="X",AC79,IF(AA$79="X",AC79,0))),0))</f>
        <v>0</v>
      </c>
      <c r="AC79" s="270">
        <f>'Tabella-Z2'!M54</f>
        <v>3.5000000000000003E-2</v>
      </c>
      <c r="AD79" s="350"/>
      <c r="AE79" s="269">
        <f>IF(AD$17=0,0,IF(AD$17&gt;0,(IF($H$79="X",AF79,IF(AD$79="X",AF79,0))),0))</f>
        <v>0</v>
      </c>
      <c r="AF79" s="270">
        <f>'Tabella-Z2'!N54</f>
        <v>0.03</v>
      </c>
      <c r="AG79" s="350"/>
      <c r="AH79" s="269">
        <f>IF(AG$17=0,0,IF(AG$17&gt;0,(IF($H$79="X",AI79,IF(AG$79="X",AI79,0))),0))</f>
        <v>0</v>
      </c>
      <c r="AI79" s="270">
        <f>'Tabella-Z2'!O54</f>
        <v>3.5000000000000003E-2</v>
      </c>
      <c r="AJ79" s="330" t="s">
        <v>3</v>
      </c>
      <c r="AK79" s="331"/>
      <c r="AL79" s="332"/>
      <c r="AM79" s="250"/>
      <c r="AN79" s="275">
        <f>IF($I$17&gt;$G79,$G79*J79,$I$17*J79)</f>
        <v>0</v>
      </c>
      <c r="AQ79" s="275">
        <f>IF($L$17&gt;$G79,$G79*M79,$L$17*M79)</f>
        <v>0</v>
      </c>
      <c r="AT79" s="275">
        <f>IF($O$17&gt;$G79,$G79*P79,$O$17*P79)</f>
        <v>0</v>
      </c>
      <c r="AU79" s="275"/>
      <c r="AW79" s="275">
        <f>IF($R$17&gt;$G79,$G79*S79,$R$17*S79)</f>
        <v>0</v>
      </c>
      <c r="AZ79" s="275">
        <f>IF($U$17&gt;$G79,$G79*V79,$U$17*V79)</f>
        <v>0</v>
      </c>
      <c r="BC79" s="275">
        <f>IF($X$17&gt;$G79,$G79*Y79,$X$17*Y79)</f>
        <v>0</v>
      </c>
      <c r="BF79" s="275">
        <f>IF($AA$17&gt;$G79,$G79*AB79,$AA$17*AB79)</f>
        <v>0</v>
      </c>
      <c r="BI79" s="275">
        <f>IF($AD$17&gt;$G79,$G79*AE79,$AD$17*AE79)</f>
        <v>0</v>
      </c>
      <c r="BL79" s="275">
        <f>IF($AG$17&gt;$G79,$G79*AH79,$AG$17*AH79)</f>
        <v>0</v>
      </c>
      <c r="BO79" s="275">
        <f>IF($AJ$17&gt;$G79,$G79*AK79,$AJ$17*AK79)</f>
        <v>0</v>
      </c>
    </row>
    <row r="80" spans="1:68" ht="18" customHeight="1" outlineLevel="1" x14ac:dyDescent="0.2">
      <c r="A80" s="1"/>
      <c r="B80" s="498"/>
      <c r="C80" s="499"/>
      <c r="D80" s="580"/>
      <c r="E80" s="532"/>
      <c r="F80" s="206" t="s">
        <v>480</v>
      </c>
      <c r="G80" s="298">
        <v>20000000</v>
      </c>
      <c r="H80" s="309"/>
      <c r="I80" s="370"/>
      <c r="J80" s="247">
        <f>IF(I$17=0,0,IF(I$17&gt;$G79,(IF($H$79="X",K80,IF(I$79="X",K80,0))),0))</f>
        <v>0</v>
      </c>
      <c r="K80" s="248">
        <f>'Tabella-Z2'!G55</f>
        <v>1.4999999999999999E-2</v>
      </c>
      <c r="L80" s="351"/>
      <c r="M80" s="247">
        <f>IF(L$17=0,0,IF(L$17&gt;$G79,(IF($H$79="X",N80,IF(L$79="X",N80,0))),0))</f>
        <v>0</v>
      </c>
      <c r="N80" s="248">
        <f>'Tabella-Z2'!H55</f>
        <v>0.02</v>
      </c>
      <c r="O80" s="351"/>
      <c r="P80" s="247">
        <f>IF(O$17=0,0,IF(O$17&gt;$G79,(IF($H$79="X",Q80,IF(O$79="X",Q80,0))),0))</f>
        <v>0</v>
      </c>
      <c r="Q80" s="248">
        <f>'Tabella-Z2'!J55</f>
        <v>1.4999999999999999E-2</v>
      </c>
      <c r="R80" s="351"/>
      <c r="S80" s="247">
        <f>IF(R$17=0,0,IF(R$17&gt;$G79,(IF($H$79="X",T80,IF(R$79="X",T80,0))),0))</f>
        <v>0</v>
      </c>
      <c r="T80" s="248">
        <f>'Tabella-Z2'!J55</f>
        <v>1.4999999999999999E-2</v>
      </c>
      <c r="U80" s="351"/>
      <c r="V80" s="247">
        <f>IF(U$17=0,0,IF(U$17&gt;$G79,(IF($H$79="X",W80,IF(U$79="X",W80,0))),0))</f>
        <v>0</v>
      </c>
      <c r="W80" s="248">
        <f>'Tabella-Z2'!J55</f>
        <v>1.4999999999999999E-2</v>
      </c>
      <c r="X80" s="351"/>
      <c r="Y80" s="247">
        <f>IF(X$17=0,0,IF(X$17&gt;$G79,(IF($H$79="X",Z80,IF(X$79="X",Z80,0))),0))</f>
        <v>0</v>
      </c>
      <c r="Z80" s="248">
        <f>'Tabella-Z2'!L55</f>
        <v>0.02</v>
      </c>
      <c r="AA80" s="351"/>
      <c r="AB80" s="247">
        <f>IF(AA$17=0,0,IF(AA$17&gt;$G79,(IF($H$79="X",AC80,IF(AA$79="X",AC80,0))),0))</f>
        <v>0</v>
      </c>
      <c r="AC80" s="248">
        <f>'Tabella-Z2'!M55</f>
        <v>0.02</v>
      </c>
      <c r="AD80" s="351"/>
      <c r="AE80" s="247">
        <f>IF(AD$17=0,0,IF(AD$17&gt;$G79,(IF($H$79="X",AF80,IF(AD$79="X",AF80,0))),0))</f>
        <v>0</v>
      </c>
      <c r="AF80" s="248">
        <f>'Tabella-Z2'!N55</f>
        <v>1.4999999999999999E-2</v>
      </c>
      <c r="AG80" s="351"/>
      <c r="AH80" s="247">
        <f>IF(AG$17=0,0,IF(AG$17&gt;$G79,(IF($H$79="X",AI80,IF(AG$79="X",AI80,0))),0))</f>
        <v>0</v>
      </c>
      <c r="AI80" s="248">
        <f>'Tabella-Z2'!O55</f>
        <v>0.02</v>
      </c>
      <c r="AJ80" s="321" t="s">
        <v>3</v>
      </c>
      <c r="AK80" s="320"/>
      <c r="AL80" s="322"/>
      <c r="AM80" s="250"/>
      <c r="AN80" s="275">
        <f>IF($I$17&gt;$G79,IF($I$17&gt;$G80,($G80-$G79)*J80,($I$17-$G79)*J80),0)</f>
        <v>0</v>
      </c>
      <c r="AQ80" s="275">
        <f>IF($L$17&gt;$G79,IF($L$17&gt;$G80,($G80-$G79)*M80,($L$17-$G79)*M80),0)</f>
        <v>0</v>
      </c>
      <c r="AT80" s="275">
        <f>IF($O$17&gt;$G79,IF($O$17&gt;$G80,($G80-$G79)*P80,($O$17-$G79)*P80),0)</f>
        <v>0</v>
      </c>
      <c r="AU80" s="275"/>
      <c r="AW80" s="275">
        <f>IF($R$17&gt;$G79,IF($R$17&gt;$G80,($G80-$G79)*S80,($R$17-$G79)*S80),0)</f>
        <v>0</v>
      </c>
      <c r="AZ80" s="275">
        <f>IF($U$17&gt;$G79,IF($U$17&gt;$G80,($G80-$G79)*V80,($U$17-$G79)*V80),0)</f>
        <v>0</v>
      </c>
      <c r="BC80" s="275">
        <f>IF($X$17&gt;$G79,IF($X$17&gt;$G80,($G80-$G79)*Y80,($X$17-$G79)*Y80),0)</f>
        <v>0</v>
      </c>
      <c r="BF80" s="275">
        <f>IF($AA$17&gt;$G79,IF($AA$17&gt;$G80,($G80-$G79)*AB80,($AA$17-$G79)*AB80),0)</f>
        <v>0</v>
      </c>
      <c r="BI80" s="275">
        <f>IF($AD$17&gt;$G79,IF($AD$17&gt;$G80,($G80-$G79)*AE80,($AD$17-$G79)*AE80),0)</f>
        <v>0</v>
      </c>
      <c r="BL80" s="275">
        <f>IF($AG$17&gt;$G79,IF($AG$17&gt;$G80,($G80-$G79)*AH80,($AG$17-$G79)*AH80),0)</f>
        <v>0</v>
      </c>
      <c r="BO80" s="275">
        <f>IF($AJ$17&gt;$G79,IF($AJ$17&gt;$G80,($G80-$G79)*AK80,($AJ$17-$G79)*AK80),0)</f>
        <v>0</v>
      </c>
    </row>
    <row r="81" spans="1:68" ht="18" customHeight="1" outlineLevel="1" x14ac:dyDescent="0.2">
      <c r="A81" s="1"/>
      <c r="B81" s="498"/>
      <c r="C81" s="499"/>
      <c r="D81" s="581"/>
      <c r="E81" s="533"/>
      <c r="F81" s="206" t="s">
        <v>481</v>
      </c>
      <c r="G81" s="299"/>
      <c r="H81" s="368"/>
      <c r="I81" s="371"/>
      <c r="J81" s="45">
        <f>IF(I$17=0,0,IF(I$17&gt;$G80,(IF($H79="X",K81,IF(I$79="X",K81,0))),0))</f>
        <v>0</v>
      </c>
      <c r="K81" s="46">
        <f>'Tabella-Z2'!G56</f>
        <v>5.0000000000000001E-3</v>
      </c>
      <c r="L81" s="352"/>
      <c r="M81" s="45">
        <f>IF(L$17=0,0,IF(L$17&gt;$G80,(IF($H79="X",N81,IF(L$79="X",N81,0))),0))</f>
        <v>0</v>
      </c>
      <c r="N81" s="46">
        <f>'Tabella-Z2'!H56</f>
        <v>8.0000000000000002E-3</v>
      </c>
      <c r="O81" s="352"/>
      <c r="P81" s="45">
        <f>IF(O$17=0,0,IF(O$17&gt;$G80,(IF($H79="X",Q81,IF(O$79="X",Q81,0))),0))</f>
        <v>0</v>
      </c>
      <c r="Q81" s="46">
        <f>'Tabella-Z2'!J56</f>
        <v>5.0000000000000001E-3</v>
      </c>
      <c r="R81" s="352"/>
      <c r="S81" s="45">
        <f>IF(R$17=0,0,IF(R$17&gt;$G80,(IF($H79="X",T81,IF(R$79="X",T81,0))),0))</f>
        <v>0</v>
      </c>
      <c r="T81" s="46">
        <f>'Tabella-Z2'!J56</f>
        <v>5.0000000000000001E-3</v>
      </c>
      <c r="U81" s="352"/>
      <c r="V81" s="45">
        <f>IF(U$17=0,0,IF(U$17&gt;$G80,(IF($H79="X",W81,IF(U$79="X",W81,0))),0))</f>
        <v>0</v>
      </c>
      <c r="W81" s="46">
        <f>'Tabella-Z2'!J56</f>
        <v>5.0000000000000001E-3</v>
      </c>
      <c r="X81" s="352"/>
      <c r="Y81" s="45">
        <f>IF(X$17=0,0,IF(X$17&gt;$G80,(IF($H79="X",Z81,IF(X$79="X",Z81,0))),0))</f>
        <v>0</v>
      </c>
      <c r="Z81" s="46">
        <f>'Tabella-Z2'!L56</f>
        <v>8.0000000000000002E-3</v>
      </c>
      <c r="AA81" s="352"/>
      <c r="AB81" s="45">
        <f>IF(AA$17=0,0,IF(AA$17&gt;$G80,(IF($H79="X",AC81,IF(AA$79="X",AC81,0))),0))</f>
        <v>0</v>
      </c>
      <c r="AC81" s="46">
        <f>'Tabella-Z2'!M56</f>
        <v>8.0000000000000002E-3</v>
      </c>
      <c r="AD81" s="352"/>
      <c r="AE81" s="45">
        <f>IF(AD$17=0,0,IF(AD$17&gt;$G80,(IF($H79="X",AF81,IF(AD$79="X",AF81,0))),0))</f>
        <v>0</v>
      </c>
      <c r="AF81" s="46">
        <f>'Tabella-Z2'!N56</f>
        <v>5.0000000000000001E-3</v>
      </c>
      <c r="AG81" s="352"/>
      <c r="AH81" s="45">
        <f>IF(AG$17=0,0,IF(AG$17&gt;$G80,(IF($H79="X",AI81,IF(AG$79="X",AI81,0))),0))</f>
        <v>0</v>
      </c>
      <c r="AI81" s="46">
        <f>'Tabella-Z2'!O56</f>
        <v>8.0000000000000002E-3</v>
      </c>
      <c r="AJ81" s="328" t="s">
        <v>3</v>
      </c>
      <c r="AK81" s="327"/>
      <c r="AL81" s="329"/>
      <c r="AM81" s="4"/>
      <c r="AN81" s="275">
        <f>IF($I$17&gt;$G80,($I$17-$G80)*J81,0)</f>
        <v>0</v>
      </c>
      <c r="AO81" s="305">
        <f>IF(I$17=0,0,SUM(AN79:AN81)/I$17)</f>
        <v>0</v>
      </c>
      <c r="AQ81" s="275">
        <f>IF($L$17&gt;$G80,($L$17-$G80)*M81,0)</f>
        <v>0</v>
      </c>
      <c r="AR81" s="305">
        <f>IF(L$17=0,0,SUM(AQ79:AQ81)/L$17)</f>
        <v>0</v>
      </c>
      <c r="AT81" s="275">
        <f>IF($O$17&gt;$G80,($O$17-$G80)*P81,0)</f>
        <v>0</v>
      </c>
      <c r="AU81" s="305">
        <f>IF(O$17=0,0,SUM(AT79:AT81)/O$17)</f>
        <v>0</v>
      </c>
      <c r="AW81" s="275">
        <f>IF($R$17&gt;$G80,($R$17-$G80)*S81,0)</f>
        <v>0</v>
      </c>
      <c r="AX81" s="305">
        <f>IF(R$17=0,0,SUM(AW79:AW81)/R$17)</f>
        <v>0</v>
      </c>
      <c r="AZ81" s="275">
        <f>IF($U$17&gt;$G80,($U$17-$G80)*V81,0)</f>
        <v>0</v>
      </c>
      <c r="BA81" s="305">
        <f>IF(U$17=0,0,SUM(AZ79:AZ81)/U$17)</f>
        <v>0</v>
      </c>
      <c r="BC81" s="275">
        <f>IF($X$17&gt;$G80,($X$17-$G80)*Y81,0)</f>
        <v>0</v>
      </c>
      <c r="BD81" s="305">
        <f>IF(X$17=0,0,SUM(BC79:BC81)/X$17)</f>
        <v>0</v>
      </c>
      <c r="BF81" s="275">
        <f>IF($AA$17&gt;$G80,($AA$17-$G80)*AB81,0)</f>
        <v>0</v>
      </c>
      <c r="BG81" s="305">
        <f>IF(AA$17=0,0,SUM(BF79:BF81)/AA$17)</f>
        <v>0</v>
      </c>
      <c r="BI81" s="275">
        <f>IF($AD$17&gt;$G80,($AD$17-$G80)*AE81,0)</f>
        <v>0</v>
      </c>
      <c r="BJ81" s="305">
        <f>IF(AD$17=0,0,SUM(BI79:BI81)/AD$17)</f>
        <v>0</v>
      </c>
      <c r="BL81" s="275">
        <f>IF($AG$17&gt;$G80,($AG$17-$G80)*AH81,0)</f>
        <v>0</v>
      </c>
      <c r="BM81" s="305">
        <f>IF(AG$17=0,0,SUM(BL79:BL81)/AG$17)</f>
        <v>0</v>
      </c>
      <c r="BO81" s="275">
        <f>IF($AJ$17&gt;$G80,($AJ$17-$G80)*AK81,0)</f>
        <v>0</v>
      </c>
      <c r="BP81" s="305">
        <f>IF(AJ$17=0,0,SUM(BO79:BO81)/AJ$17)</f>
        <v>0</v>
      </c>
    </row>
    <row r="82" spans="1:68" ht="18" customHeight="1" outlineLevel="1" x14ac:dyDescent="0.2">
      <c r="A82" s="1"/>
      <c r="B82" s="498"/>
      <c r="C82" s="499"/>
      <c r="D82" s="579" t="s">
        <v>543</v>
      </c>
      <c r="E82" s="531" t="s">
        <v>544</v>
      </c>
      <c r="F82" s="206" t="s">
        <v>479</v>
      </c>
      <c r="G82" s="298">
        <v>5000000</v>
      </c>
      <c r="H82" s="367"/>
      <c r="I82" s="369"/>
      <c r="J82" s="269">
        <f>IF(I$17=0,0,IF(I$17&gt;0,(IF($H$82="X",K82,IF(I$82="X",K82,0))),0))</f>
        <v>0</v>
      </c>
      <c r="K82" s="270">
        <f>'Tabella-Z2'!G57</f>
        <v>1.7999999999999999E-2</v>
      </c>
      <c r="L82" s="350"/>
      <c r="M82" s="269">
        <f>IF(L$17=0,0,IF(L$17&gt;0,(IF($H$82="X",N82,IF(L$82="X",N82,0))),0))</f>
        <v>0</v>
      </c>
      <c r="N82" s="270">
        <f>'Tabella-Z2'!H57</f>
        <v>0.02</v>
      </c>
      <c r="O82" s="350"/>
      <c r="P82" s="269">
        <f>IF(O$17=0,0,IF(O$17&gt;0,(IF($H$82="X",Q82,IF(O$82="X",Q82,0))),0))</f>
        <v>0</v>
      </c>
      <c r="Q82" s="270">
        <f>'Tabella-Z2'!J57</f>
        <v>1.7999999999999999E-2</v>
      </c>
      <c r="R82" s="350"/>
      <c r="S82" s="269">
        <f>IF(R$17=0,0,IF(R$17&gt;0,(IF($H$82="X",T82,IF(R$82="X",T82,0))),0))</f>
        <v>0</v>
      </c>
      <c r="T82" s="270">
        <f>'Tabella-Z2'!J57</f>
        <v>1.7999999999999999E-2</v>
      </c>
      <c r="U82" s="350"/>
      <c r="V82" s="269">
        <f>IF(U$17=0,0,IF(U$17&gt;0,(IF($H$82="X",W82,IF(U$82="X",W82,0))),0))</f>
        <v>0</v>
      </c>
      <c r="W82" s="270">
        <f>'Tabella-Z2'!J57</f>
        <v>1.7999999999999999E-2</v>
      </c>
      <c r="X82" s="350"/>
      <c r="Y82" s="269">
        <f>IF(X$17=0,0,IF(X$17&gt;0,(IF($H$82="X",Z82,IF(X$82="X",Z82,0))),0))</f>
        <v>0</v>
      </c>
      <c r="Z82" s="270">
        <f>'Tabella-Z2'!L57</f>
        <v>0.02</v>
      </c>
      <c r="AA82" s="350"/>
      <c r="AB82" s="269">
        <f>IF(AA$17=0,0,IF(AA$17&gt;0,(IF($H$82="X",AC82,IF(AA$82="X",AC82,0))),0))</f>
        <v>0</v>
      </c>
      <c r="AC82" s="270">
        <f>'Tabella-Z2'!M57</f>
        <v>0.02</v>
      </c>
      <c r="AD82" s="350"/>
      <c r="AE82" s="269">
        <f>IF(AD$17=0,0,IF(AD$17&gt;0,(IF($H$82="X",AF82,IF(AD$82="X",AF82,0))),0))</f>
        <v>0</v>
      </c>
      <c r="AF82" s="270">
        <f>'Tabella-Z2'!N57</f>
        <v>1.7999999999999999E-2</v>
      </c>
      <c r="AG82" s="350"/>
      <c r="AH82" s="269">
        <f>IF(AG$17=0,0,IF(AG$17&gt;0,(IF($H$82="X",AI82,IF(AG$82="X",AI82,0))),0))</f>
        <v>0</v>
      </c>
      <c r="AI82" s="270">
        <f>'Tabella-Z2'!O57</f>
        <v>0.02</v>
      </c>
      <c r="AJ82" s="330" t="s">
        <v>3</v>
      </c>
      <c r="AK82" s="331"/>
      <c r="AL82" s="332"/>
      <c r="AM82" s="4"/>
      <c r="AN82" s="275">
        <f>IF($I$17&gt;$G82,$G82*J82,$I$17*J82)</f>
        <v>0</v>
      </c>
      <c r="AQ82" s="275">
        <f>IF($L$17&gt;$G82,$G82*M82,$L$17*M82)</f>
        <v>0</v>
      </c>
      <c r="AT82" s="275">
        <f>IF($O$17&gt;$G82,$G82*P82,$O$17*P82)</f>
        <v>0</v>
      </c>
      <c r="AW82" s="275">
        <f>IF($R$17&gt;$G82,$G82*S82,$R$17*S82)</f>
        <v>0</v>
      </c>
      <c r="AZ82" s="275">
        <f>IF($U$17&gt;$G82,$G82*V82,$U$17*V82)</f>
        <v>0</v>
      </c>
      <c r="BC82" s="275">
        <f>IF($X$17&gt;$G82,$G82*Y82,$X$17*Y82)</f>
        <v>0</v>
      </c>
      <c r="BF82" s="275">
        <f>IF($AA$17&gt;$G82,$G82*AB82,$AA$17*AB82)</f>
        <v>0</v>
      </c>
      <c r="BI82" s="275">
        <f>IF($AD$17&gt;$G82,$G82*AE82,$AD$17*AE82)</f>
        <v>0</v>
      </c>
      <c r="BL82" s="275">
        <f>IF($AG$17&gt;$G82,$G82*AH82,$AG$17*AH82)</f>
        <v>0</v>
      </c>
      <c r="BO82" s="275">
        <f>IF($AJ$17&gt;$G82,$G82*AK82,$AJ$17*AK82)</f>
        <v>0</v>
      </c>
    </row>
    <row r="83" spans="1:68" ht="18" customHeight="1" outlineLevel="1" x14ac:dyDescent="0.2">
      <c r="A83" s="1"/>
      <c r="B83" s="498"/>
      <c r="C83" s="499"/>
      <c r="D83" s="580"/>
      <c r="E83" s="532"/>
      <c r="F83" s="206" t="s">
        <v>480</v>
      </c>
      <c r="G83" s="298">
        <v>20000000</v>
      </c>
      <c r="H83" s="309"/>
      <c r="I83" s="370"/>
      <c r="J83" s="247">
        <f>IF(I$17=0,0,IF(I$17&gt;G82,(IF($H$82="X",K83,IF(I$82="X",K83,0))),0))</f>
        <v>0</v>
      </c>
      <c r="K83" s="248">
        <f>'Tabella-Z2'!G58</f>
        <v>8.0000000000000002E-3</v>
      </c>
      <c r="L83" s="351"/>
      <c r="M83" s="247">
        <f>IF(L$17=0,0,IF(L$17&gt;$G82,(IF($H$82="X",N83,IF(L$82="X",N83,0))),0))</f>
        <v>0</v>
      </c>
      <c r="N83" s="248">
        <f>'Tabella-Z2'!H58</f>
        <v>0.01</v>
      </c>
      <c r="O83" s="351"/>
      <c r="P83" s="247">
        <f>IF(O$17=0,0,IF(O$17&gt;$G82,(IF($H$82="X",Q83,IF(O$82="X",Q83,0))),0))</f>
        <v>0</v>
      </c>
      <c r="Q83" s="248">
        <f>'Tabella-Z2'!J58</f>
        <v>8.0000000000000002E-3</v>
      </c>
      <c r="R83" s="351"/>
      <c r="S83" s="247">
        <f>IF(R$17=0,0,IF(R$17&gt;$G82,(IF($H$82="X",T83,IF(R$82="X",T83,0))),0))</f>
        <v>0</v>
      </c>
      <c r="T83" s="248">
        <f>'Tabella-Z2'!J58</f>
        <v>8.0000000000000002E-3</v>
      </c>
      <c r="U83" s="351"/>
      <c r="V83" s="247">
        <f>IF(U$17=0,0,IF(U$17&gt;$G82,(IF($H$82="X",W83,IF(U$82="X",W83,0))),0))</f>
        <v>0</v>
      </c>
      <c r="W83" s="248">
        <f>'Tabella-Z2'!J58</f>
        <v>8.0000000000000002E-3</v>
      </c>
      <c r="X83" s="351"/>
      <c r="Y83" s="247">
        <f>IF(X$17=0,0,IF(X$17&gt;$G82,(IF($H$82="X",Z83,IF(X$82="X",Z83,0))),0))</f>
        <v>0</v>
      </c>
      <c r="Z83" s="248">
        <f>'Tabella-Z2'!L58</f>
        <v>0.01</v>
      </c>
      <c r="AA83" s="351"/>
      <c r="AB83" s="247">
        <f>IF(AA$17=0,0,IF(AA$17&gt;$G82,(IF($H$82="X",AC83,IF(AA$82="X",AC83,0))),0))</f>
        <v>0</v>
      </c>
      <c r="AC83" s="248">
        <f>'Tabella-Z2'!M58</f>
        <v>0.01</v>
      </c>
      <c r="AD83" s="351"/>
      <c r="AE83" s="247">
        <f>IF(AD$17=0,0,IF(AD$17&gt;$G82,(IF($H$82="X",AF83,IF(AD$82="X",AF83,0))),0))</f>
        <v>0</v>
      </c>
      <c r="AF83" s="248">
        <f>'Tabella-Z2'!N58</f>
        <v>8.0000000000000002E-3</v>
      </c>
      <c r="AG83" s="351"/>
      <c r="AH83" s="247">
        <f>IF(AG$17=0,0,IF(AG$17&gt;$G82,(IF($H$82="X",AI83,IF(AG$82="X",AI83,0))),0))</f>
        <v>0</v>
      </c>
      <c r="AI83" s="248">
        <f>'Tabella-Z2'!O58</f>
        <v>0.01</v>
      </c>
      <c r="AJ83" s="321" t="s">
        <v>3</v>
      </c>
      <c r="AK83" s="320"/>
      <c r="AL83" s="322"/>
      <c r="AM83" s="250"/>
      <c r="AN83" s="275">
        <f>IF($I$17&gt;$G82,IF($I$17&gt;$G83,($G83-$G82)*J83,($I$17-$G82)*J83),0)</f>
        <v>0</v>
      </c>
      <c r="AQ83" s="275">
        <f>IF($L$17&gt;$G82,IF($L$17&gt;$G83,($G83-$G82)*M83,($L$17-$G82)*M83),0)</f>
        <v>0</v>
      </c>
      <c r="AT83" s="275">
        <f>IF($O$17&gt;$G82,IF($O$17&gt;$G83,($G83-$G82)*P83,($O$17-$G82)*P83),0)</f>
        <v>0</v>
      </c>
      <c r="AW83" s="275">
        <f>IF($R$17&gt;$G82,IF($R$17&gt;$G83,($G83-$G82)*S83,($R$17-$G82)*S83),0)</f>
        <v>0</v>
      </c>
      <c r="AZ83" s="275">
        <f>IF($U$17&gt;$G82,IF($U$17&gt;$G83,($G83-$G82)*V83,($U$17-$G82)*V83),0)</f>
        <v>0</v>
      </c>
      <c r="BC83" s="275">
        <f>IF($X$17&gt;$G82,IF($X$17&gt;$G83,($G83-$G82)*Y83,($X$17-$G82)*Y83),0)</f>
        <v>0</v>
      </c>
      <c r="BF83" s="275">
        <f>IF($AA$17&gt;$G82,IF($AA$17&gt;$G83,($G83-$G82)*AB83,($AA$17-$G82)*AB83),0)</f>
        <v>0</v>
      </c>
      <c r="BI83" s="275">
        <f>IF($AD$17&gt;$G82,IF($AD$17&gt;$G83,($G83-$G82)*AE83,($AD$17-$G82)*AE83),0)</f>
        <v>0</v>
      </c>
      <c r="BL83" s="275">
        <f>IF($AG$17&gt;$G82,IF($AG$17&gt;$G83,($G83-$G82)*AH83,($AG$17-$G82)*AH83),0)</f>
        <v>0</v>
      </c>
      <c r="BO83" s="275">
        <f>IF($AJ$17&gt;$G82,IF($AJ$17&gt;$G83,($G83-$G82)*AK83,($AJ$17-$G82)*AK83),0)</f>
        <v>0</v>
      </c>
    </row>
    <row r="84" spans="1:68" ht="18" customHeight="1" outlineLevel="1" x14ac:dyDescent="0.2">
      <c r="A84" s="1"/>
      <c r="B84" s="498"/>
      <c r="C84" s="499"/>
      <c r="D84" s="581"/>
      <c r="E84" s="533"/>
      <c r="F84" s="206" t="s">
        <v>481</v>
      </c>
      <c r="G84" s="299"/>
      <c r="H84" s="368"/>
      <c r="I84" s="371"/>
      <c r="J84" s="45">
        <f>IF(I$17=0,0,IF(I$17&gt;$G83,(IF($H82="X",K84,IF(I$82="X",K84,0))),0))</f>
        <v>0</v>
      </c>
      <c r="K84" s="46">
        <f>'Tabella-Z2'!G59</f>
        <v>4.0000000000000001E-3</v>
      </c>
      <c r="L84" s="352"/>
      <c r="M84" s="45">
        <f>IF(L$17=0,0,IF(L$17&gt;$G83,(IF($H82="X",N84,IF(L$82="X",N84,0))),0))</f>
        <v>0</v>
      </c>
      <c r="N84" s="46">
        <f>'Tabella-Z2'!H59</f>
        <v>5.0000000000000001E-3</v>
      </c>
      <c r="O84" s="352"/>
      <c r="P84" s="45">
        <f>IF(O$17=0,0,IF(O$17&gt;$G83,(IF($H82="X",Q84,IF(O$82="X",Q84,0))),0))</f>
        <v>0</v>
      </c>
      <c r="Q84" s="46">
        <f>'Tabella-Z2'!J59</f>
        <v>4.0000000000000001E-3</v>
      </c>
      <c r="R84" s="352"/>
      <c r="S84" s="45">
        <f>IF(R$17=0,0,IF(R$17&gt;$G83,(IF($H82="X",T84,IF(R$82="X",T84,0))),0))</f>
        <v>0</v>
      </c>
      <c r="T84" s="46">
        <f>'Tabella-Z2'!J59</f>
        <v>4.0000000000000001E-3</v>
      </c>
      <c r="U84" s="352"/>
      <c r="V84" s="45">
        <f>IF(U$17=0,0,IF(U$17&gt;$G83,(IF($H82="X",W84,IF(U$82="X",W84,0))),0))</f>
        <v>0</v>
      </c>
      <c r="W84" s="46">
        <f>'Tabella-Z2'!J59</f>
        <v>4.0000000000000001E-3</v>
      </c>
      <c r="X84" s="352"/>
      <c r="Y84" s="45">
        <f>IF(X$17=0,0,IF(X$17&gt;$G83,(IF($H82="X",Z84,IF(X$82="X",Z84,0))),0))</f>
        <v>0</v>
      </c>
      <c r="Z84" s="46">
        <f>'Tabella-Z2'!L59</f>
        <v>5.0000000000000001E-3</v>
      </c>
      <c r="AA84" s="352"/>
      <c r="AB84" s="45">
        <f>IF(AA$17=0,0,IF(AA$17&gt;$G83,(IF($H82="X",AC84,IF(AA$82="X",AC84,0))),0))</f>
        <v>0</v>
      </c>
      <c r="AC84" s="46">
        <f>'Tabella-Z2'!M59</f>
        <v>5.0000000000000001E-3</v>
      </c>
      <c r="AD84" s="352"/>
      <c r="AE84" s="45">
        <f>IF(AD$17=0,0,IF(AD$17&gt;$G83,(IF($H82="X",AF84,IF(AD$82="X",AF84,0))),0))</f>
        <v>0</v>
      </c>
      <c r="AF84" s="46">
        <f>'Tabella-Z2'!N59</f>
        <v>4.0000000000000001E-3</v>
      </c>
      <c r="AG84" s="352"/>
      <c r="AH84" s="45">
        <f>IF(AG$17=0,0,IF(AG$17&gt;$G83,(IF($H82="X",AI84,IF(AG$82="X",AI84,0))),0))</f>
        <v>0</v>
      </c>
      <c r="AI84" s="46">
        <f>'Tabella-Z2'!O59</f>
        <v>5.0000000000000001E-3</v>
      </c>
      <c r="AJ84" s="328" t="s">
        <v>3</v>
      </c>
      <c r="AK84" s="327"/>
      <c r="AL84" s="329"/>
      <c r="AM84" s="4"/>
      <c r="AN84" s="275">
        <f>IF($I$17&gt;$G83,($I$17-$G83)*J84,0)</f>
        <v>0</v>
      </c>
      <c r="AO84" s="305">
        <f>IF(I$17=0,0,SUM(AN82:AN84)/I$17)</f>
        <v>0</v>
      </c>
      <c r="AQ84" s="275">
        <f>IF($L$17&gt;$G83,($L$17-$G83)*M84,0)</f>
        <v>0</v>
      </c>
      <c r="AR84" s="305">
        <f>IF(L$17=0,0,SUM(AQ82:AQ84)/L$17)</f>
        <v>0</v>
      </c>
      <c r="AT84" s="275">
        <f>IF($O$17&gt;$G83,($O$17-$G83)*P84,0)</f>
        <v>0</v>
      </c>
      <c r="AU84" s="305">
        <f>IF(O$17=0,0,SUM(AT82:AT84)/O$17)</f>
        <v>0</v>
      </c>
      <c r="AW84" s="275">
        <f>IF($R$17&gt;$G83,($R$17-$G83)*S84,0)</f>
        <v>0</v>
      </c>
      <c r="AX84" s="305">
        <f>IF(R$17=0,0,SUM(AW82:AW84)/R$17)</f>
        <v>0</v>
      </c>
      <c r="AZ84" s="275">
        <f>IF($U$17&gt;$G83,($U$17-$G83)*V84,0)</f>
        <v>0</v>
      </c>
      <c r="BA84" s="305">
        <f>IF(U$17=0,0,SUM(AZ82:AZ84)/U$17)</f>
        <v>0</v>
      </c>
      <c r="BC84" s="275">
        <f>IF($X$17&gt;$G83,($X$17-$G83)*Y84,0)</f>
        <v>0</v>
      </c>
      <c r="BD84" s="305">
        <f>IF(X$17=0,0,SUM(BC82:BC84)/X$17)</f>
        <v>0</v>
      </c>
      <c r="BF84" s="275">
        <f>IF($AA$17&gt;$G83,($AA$17-$G83)*AB84,0)</f>
        <v>0</v>
      </c>
      <c r="BG84" s="305">
        <f>IF(AA$17=0,0,SUM(BF82:BF84)/AA$17)</f>
        <v>0</v>
      </c>
      <c r="BI84" s="275">
        <f>IF($AD$17&gt;$G83,($AD$17-$G83)*AE84,0)</f>
        <v>0</v>
      </c>
      <c r="BJ84" s="305">
        <f>IF(AD$17=0,0,SUM(BI82:BI84)/AD$17)</f>
        <v>0</v>
      </c>
      <c r="BL84" s="275">
        <f>IF($AG$17&gt;$G83,($AG$17-$G83)*AH84,0)</f>
        <v>0</v>
      </c>
      <c r="BM84" s="305">
        <f>IF(AG$17=0,0,SUM(BL82:BL84)/AG$17)</f>
        <v>0</v>
      </c>
      <c r="BO84" s="275">
        <f>IF($AJ$17&gt;$G83,($AJ$17-$G83)*AK84,0)</f>
        <v>0</v>
      </c>
      <c r="BP84" s="305">
        <f>IF(AJ$17=0,0,SUM(BO82:BO84)/AJ$17)</f>
        <v>0</v>
      </c>
    </row>
    <row r="85" spans="1:68" ht="18" customHeight="1" outlineLevel="1" x14ac:dyDescent="0.2">
      <c r="A85" s="1"/>
      <c r="B85" s="498"/>
      <c r="C85" s="499"/>
      <c r="D85" s="206" t="s">
        <v>545</v>
      </c>
      <c r="E85" s="488" t="s">
        <v>546</v>
      </c>
      <c r="F85" s="509"/>
      <c r="G85" s="510"/>
      <c r="H85" s="39"/>
      <c r="I85" s="268"/>
      <c r="J85" s="232">
        <f t="shared" si="25"/>
        <v>0</v>
      </c>
      <c r="K85" s="233">
        <f>'Tabella-Z2'!G60</f>
        <v>0.01</v>
      </c>
      <c r="L85" s="231"/>
      <c r="M85" s="232">
        <f t="shared" si="26"/>
        <v>0</v>
      </c>
      <c r="N85" s="233">
        <f>'Tabella-Z2'!H60</f>
        <v>0.01</v>
      </c>
      <c r="O85" s="231"/>
      <c r="P85" s="232">
        <f t="shared" si="27"/>
        <v>0</v>
      </c>
      <c r="Q85" s="233">
        <f>'Tabella-Z2'!J60</f>
        <v>0.01</v>
      </c>
      <c r="R85" s="231"/>
      <c r="S85" s="232">
        <f t="shared" si="28"/>
        <v>0</v>
      </c>
      <c r="T85" s="233">
        <f>'Tabella-Z2'!J60</f>
        <v>0.01</v>
      </c>
      <c r="U85" s="231"/>
      <c r="V85" s="232">
        <f t="shared" si="29"/>
        <v>0</v>
      </c>
      <c r="W85" s="233">
        <f>'Tabella-Z2'!J60</f>
        <v>0.01</v>
      </c>
      <c r="X85" s="231"/>
      <c r="Y85" s="232">
        <f t="shared" si="32"/>
        <v>0</v>
      </c>
      <c r="Z85" s="233">
        <f>'Tabella-Z2'!L60</f>
        <v>0.01</v>
      </c>
      <c r="AA85" s="231"/>
      <c r="AB85" s="232">
        <f t="shared" si="33"/>
        <v>0</v>
      </c>
      <c r="AC85" s="233">
        <f>'Tabella-Z2'!M60</f>
        <v>0.01</v>
      </c>
      <c r="AD85" s="231"/>
      <c r="AE85" s="232">
        <f t="shared" si="34"/>
        <v>0</v>
      </c>
      <c r="AF85" s="233">
        <f>'Tabella-Z2'!N60</f>
        <v>0.01</v>
      </c>
      <c r="AG85" s="231"/>
      <c r="AH85" s="232">
        <f t="shared" si="35"/>
        <v>0</v>
      </c>
      <c r="AI85" s="233">
        <f>'Tabella-Z2'!O60</f>
        <v>0.01</v>
      </c>
      <c r="AJ85" s="323" t="s">
        <v>3</v>
      </c>
      <c r="AK85" s="324"/>
      <c r="AL85" s="325"/>
      <c r="AM85" s="4"/>
    </row>
    <row r="86" spans="1:68" ht="18" customHeight="1" outlineLevel="1" x14ac:dyDescent="0.2">
      <c r="A86" s="1"/>
      <c r="B86" s="498"/>
      <c r="C86" s="499"/>
      <c r="D86" s="206" t="s">
        <v>547</v>
      </c>
      <c r="E86" s="488" t="s">
        <v>548</v>
      </c>
      <c r="F86" s="509"/>
      <c r="G86" s="510"/>
      <c r="H86" s="288"/>
      <c r="I86" s="246"/>
      <c r="J86" s="247">
        <f t="shared" si="25"/>
        <v>0</v>
      </c>
      <c r="K86" s="248">
        <f>'Tabella-Z2'!G61</f>
        <v>0.06</v>
      </c>
      <c r="L86" s="249"/>
      <c r="M86" s="247">
        <f t="shared" si="26"/>
        <v>0</v>
      </c>
      <c r="N86" s="248">
        <f>'Tabella-Z2'!H61</f>
        <v>0.06</v>
      </c>
      <c r="O86" s="249"/>
      <c r="P86" s="247">
        <f t="shared" si="27"/>
        <v>0</v>
      </c>
      <c r="Q86" s="248">
        <f>'Tabella-Z2'!J61</f>
        <v>0.06</v>
      </c>
      <c r="R86" s="249"/>
      <c r="S86" s="247">
        <f t="shared" si="28"/>
        <v>0</v>
      </c>
      <c r="T86" s="248">
        <f>'Tabella-Z2'!J61</f>
        <v>0.06</v>
      </c>
      <c r="U86" s="249"/>
      <c r="V86" s="247">
        <f t="shared" si="29"/>
        <v>0</v>
      </c>
      <c r="W86" s="248">
        <f>'Tabella-Z2'!J61</f>
        <v>0.06</v>
      </c>
      <c r="X86" s="249"/>
      <c r="Y86" s="247">
        <f t="shared" si="32"/>
        <v>0</v>
      </c>
      <c r="Z86" s="248">
        <f>'Tabella-Z2'!L61</f>
        <v>0.06</v>
      </c>
      <c r="AA86" s="249"/>
      <c r="AB86" s="247">
        <f t="shared" si="33"/>
        <v>0</v>
      </c>
      <c r="AC86" s="248">
        <f>'Tabella-Z2'!M61</f>
        <v>0.06</v>
      </c>
      <c r="AD86" s="249"/>
      <c r="AE86" s="247">
        <f t="shared" si="34"/>
        <v>0</v>
      </c>
      <c r="AF86" s="248">
        <f>'Tabella-Z2'!N61</f>
        <v>0.06</v>
      </c>
      <c r="AG86" s="249"/>
      <c r="AH86" s="247">
        <f t="shared" si="35"/>
        <v>0</v>
      </c>
      <c r="AI86" s="248">
        <f>'Tabella-Z2'!O61</f>
        <v>0.06</v>
      </c>
      <c r="AJ86" s="285"/>
      <c r="AK86" s="286"/>
      <c r="AL86" s="287"/>
      <c r="AM86" s="4"/>
    </row>
    <row r="87" spans="1:68" ht="18" customHeight="1" outlineLevel="1" thickBot="1" x14ac:dyDescent="0.25">
      <c r="A87" s="1"/>
      <c r="B87" s="516"/>
      <c r="C87" s="517"/>
      <c r="D87" s="206" t="s">
        <v>692</v>
      </c>
      <c r="E87" s="488" t="s">
        <v>693</v>
      </c>
      <c r="F87" s="509"/>
      <c r="G87" s="510"/>
      <c r="H87" s="289"/>
      <c r="I87" s="246"/>
      <c r="J87" s="247">
        <f t="shared" si="25"/>
        <v>0</v>
      </c>
      <c r="K87" s="248">
        <f>'Tabella-Z2'!G62</f>
        <v>0.01</v>
      </c>
      <c r="L87" s="249"/>
      <c r="M87" s="247">
        <f t="shared" si="26"/>
        <v>0</v>
      </c>
      <c r="N87" s="248">
        <f>'Tabella-Z2'!H62</f>
        <v>0.01</v>
      </c>
      <c r="O87" s="249"/>
      <c r="P87" s="247">
        <f t="shared" si="27"/>
        <v>0</v>
      </c>
      <c r="Q87" s="248">
        <f>'Tabella-Z2'!J62</f>
        <v>0.01</v>
      </c>
      <c r="R87" s="249"/>
      <c r="S87" s="247">
        <f t="shared" si="28"/>
        <v>0</v>
      </c>
      <c r="T87" s="248">
        <f>'Tabella-Z2'!J62</f>
        <v>0.01</v>
      </c>
      <c r="U87" s="249"/>
      <c r="V87" s="247">
        <f t="shared" si="29"/>
        <v>0</v>
      </c>
      <c r="W87" s="248">
        <f>'Tabella-Z2'!J62</f>
        <v>0.01</v>
      </c>
      <c r="X87" s="249"/>
      <c r="Y87" s="247">
        <f t="shared" si="32"/>
        <v>0</v>
      </c>
      <c r="Z87" s="248">
        <f>'Tabella-Z2'!L62</f>
        <v>0.01</v>
      </c>
      <c r="AA87" s="249"/>
      <c r="AB87" s="247">
        <f t="shared" si="33"/>
        <v>0</v>
      </c>
      <c r="AC87" s="248">
        <f>'Tabella-Z2'!M62</f>
        <v>0.01</v>
      </c>
      <c r="AD87" s="249"/>
      <c r="AE87" s="247">
        <f t="shared" si="34"/>
        <v>0</v>
      </c>
      <c r="AF87" s="248">
        <f>'Tabella-Z2'!N62</f>
        <v>0.01</v>
      </c>
      <c r="AG87" s="249"/>
      <c r="AH87" s="247">
        <f t="shared" si="35"/>
        <v>0</v>
      </c>
      <c r="AI87" s="248">
        <f>'Tabella-Z2'!O62</f>
        <v>0.01</v>
      </c>
      <c r="AJ87" s="347" t="s">
        <v>4</v>
      </c>
      <c r="AK87" s="348"/>
      <c r="AL87" s="349"/>
      <c r="AM87" s="4"/>
    </row>
    <row r="88" spans="1:68" ht="18" hidden="1" customHeight="1" outlineLevel="1" x14ac:dyDescent="0.2">
      <c r="A88" s="1"/>
      <c r="B88" s="458" t="s">
        <v>657</v>
      </c>
      <c r="C88" s="459"/>
      <c r="D88" s="459"/>
      <c r="E88" s="460"/>
      <c r="F88" s="518" t="s">
        <v>6</v>
      </c>
      <c r="G88" s="518"/>
      <c r="H88" s="261"/>
      <c r="I88" s="60"/>
      <c r="J88" s="61">
        <f>SUM(J58:J67,J74:J78,J85:J87)</f>
        <v>0</v>
      </c>
      <c r="K88" s="62">
        <f>J88+AO73+AO81+AO84</f>
        <v>0</v>
      </c>
      <c r="L88" s="60"/>
      <c r="M88" s="61">
        <f>SUM(M58:M67,M74:M78,M85:M87)</f>
        <v>0</v>
      </c>
      <c r="N88" s="62">
        <f>M88+AR73+AR81+AR84</f>
        <v>0</v>
      </c>
      <c r="O88" s="60"/>
      <c r="P88" s="61">
        <f>SUM(P58:P67,P74:P78,P85:P87)</f>
        <v>0</v>
      </c>
      <c r="Q88" s="62">
        <f>P88+AU73+AU81+AU84</f>
        <v>0</v>
      </c>
      <c r="R88" s="60"/>
      <c r="S88" s="61">
        <f>SUM(S58:S67,S74:S78,S85:S87)</f>
        <v>0</v>
      </c>
      <c r="T88" s="62">
        <f>S88+AX73+AX81+AX84</f>
        <v>0</v>
      </c>
      <c r="U88" s="60"/>
      <c r="V88" s="61">
        <f>SUM(V58:V67,V74:V78,V85:V87)</f>
        <v>0</v>
      </c>
      <c r="W88" s="62">
        <f>V88+BA73+BA81+BA84</f>
        <v>0</v>
      </c>
      <c r="X88" s="60"/>
      <c r="Y88" s="61">
        <f>SUM(Y58:Y67,Y74:Y78,Y85:Y87)</f>
        <v>0</v>
      </c>
      <c r="Z88" s="62">
        <f>Y88+BD73+BD81+BD84</f>
        <v>0</v>
      </c>
      <c r="AA88" s="60"/>
      <c r="AB88" s="61">
        <f>SUM(AB58:AB67,AB74:AB78,AB85:AB87)</f>
        <v>0</v>
      </c>
      <c r="AC88" s="62">
        <f>AB88+BG73+BG81+BG84</f>
        <v>0</v>
      </c>
      <c r="AD88" s="60"/>
      <c r="AE88" s="61">
        <f>SUM(AE58:AE67,AE74:AE78,AE85:AE87)</f>
        <v>0</v>
      </c>
      <c r="AF88" s="62">
        <f>AE88+BJ73+BJ81+BJ84</f>
        <v>0</v>
      </c>
      <c r="AG88" s="60"/>
      <c r="AH88" s="61">
        <f>SUM(AH58:AH67,AH74:AH78,AH85:AH87)</f>
        <v>0</v>
      </c>
      <c r="AI88" s="62">
        <f>AH88+BM73+BM81+BM84</f>
        <v>0</v>
      </c>
      <c r="AJ88" s="60"/>
      <c r="AK88" s="61">
        <f>SUM(AK58:AK67,AK74:AK78,AK85:AK87)</f>
        <v>0</v>
      </c>
      <c r="AL88" s="306">
        <f>AK88+BP73+BP81+BP84</f>
        <v>0</v>
      </c>
      <c r="AM88" s="4"/>
    </row>
    <row r="89" spans="1:68" ht="32.25" hidden="1" customHeight="1" outlineLevel="1" x14ac:dyDescent="0.2">
      <c r="A89" s="1"/>
      <c r="B89" s="461" t="s">
        <v>14</v>
      </c>
      <c r="C89" s="462"/>
      <c r="D89" s="462"/>
      <c r="E89" s="463"/>
      <c r="F89" s="457" t="s">
        <v>7</v>
      </c>
      <c r="G89" s="457"/>
      <c r="H89" s="64"/>
      <c r="I89" s="339">
        <f>J88*I20*I18*I17+I18*I20*SUM(AN68:AN84)</f>
        <v>0</v>
      </c>
      <c r="J89" s="340"/>
      <c r="K89" s="346"/>
      <c r="L89" s="339">
        <f>M88*L20*L18*L17+L18*L20*SUM(AQ68:AQ84)</f>
        <v>0</v>
      </c>
      <c r="M89" s="340"/>
      <c r="N89" s="346"/>
      <c r="O89" s="339">
        <f>P88*O20*O18*O17+O18*O20*SUM(AT68:AT84)</f>
        <v>0</v>
      </c>
      <c r="P89" s="340"/>
      <c r="Q89" s="346"/>
      <c r="R89" s="339">
        <f>T88*R20*R18*R17+R18*R20*SUM(AW68:AW84)</f>
        <v>0</v>
      </c>
      <c r="S89" s="340"/>
      <c r="T89" s="346"/>
      <c r="U89" s="339">
        <f>V88*U20*U18*U17+U18*U20*SUM(AZ68:AZ84)</f>
        <v>0</v>
      </c>
      <c r="V89" s="340"/>
      <c r="W89" s="346"/>
      <c r="X89" s="339">
        <f>Y88*X20*X18*X17+X18*X20*SUM(BC68:BC84)</f>
        <v>0</v>
      </c>
      <c r="Y89" s="340"/>
      <c r="Z89" s="346"/>
      <c r="AA89" s="339">
        <f>AB88*AA20*AA18*AA17+AA18*AA20*SUM(BF68:BF84)</f>
        <v>0</v>
      </c>
      <c r="AB89" s="340"/>
      <c r="AC89" s="346"/>
      <c r="AD89" s="339">
        <f>AE88*AD20*AD18*AD17+AD18*AD20*SUM(BI68:BI84)</f>
        <v>0</v>
      </c>
      <c r="AE89" s="340"/>
      <c r="AF89" s="346"/>
      <c r="AG89" s="339">
        <f>AH88*AG20*AG18*AG17+AG18*AG20*SUM(BL68:BL84)</f>
        <v>0</v>
      </c>
      <c r="AH89" s="340"/>
      <c r="AI89" s="346"/>
      <c r="AJ89" s="339">
        <f>AK88*AJ20*AJ18*AJ17+AJ18*AJ20*SUM(BO68:BO84)</f>
        <v>0</v>
      </c>
      <c r="AK89" s="340"/>
      <c r="AL89" s="341"/>
      <c r="AM89" s="7"/>
    </row>
    <row r="90" spans="1:68" ht="24" hidden="1" customHeight="1" outlineLevel="1" thickBot="1" x14ac:dyDescent="0.25">
      <c r="A90" s="1"/>
      <c r="B90" s="383" t="s">
        <v>715</v>
      </c>
      <c r="C90" s="384"/>
      <c r="D90" s="384"/>
      <c r="E90" s="384"/>
      <c r="F90" s="384"/>
      <c r="G90" s="385"/>
      <c r="H90" s="65"/>
      <c r="I90" s="342">
        <f>SUM(I89:AL89)</f>
        <v>0</v>
      </c>
      <c r="J90" s="343"/>
      <c r="K90" s="343"/>
      <c r="L90" s="343"/>
      <c r="M90" s="343"/>
      <c r="N90" s="343"/>
      <c r="O90" s="343"/>
      <c r="P90" s="343"/>
      <c r="Q90" s="343"/>
      <c r="R90" s="343"/>
      <c r="S90" s="343"/>
      <c r="T90" s="343"/>
      <c r="U90" s="343"/>
      <c r="V90" s="343"/>
      <c r="W90" s="343"/>
      <c r="X90" s="343"/>
      <c r="Y90" s="343"/>
      <c r="Z90" s="343"/>
      <c r="AA90" s="343"/>
      <c r="AB90" s="343"/>
      <c r="AC90" s="343"/>
      <c r="AD90" s="343"/>
      <c r="AE90" s="343"/>
      <c r="AF90" s="343"/>
      <c r="AG90" s="343"/>
      <c r="AH90" s="343"/>
      <c r="AI90" s="343"/>
      <c r="AJ90" s="343"/>
      <c r="AK90" s="344"/>
      <c r="AL90" s="345"/>
      <c r="AM90" s="7"/>
    </row>
    <row r="91" spans="1:68" ht="9" hidden="1" customHeight="1" thickBot="1" x14ac:dyDescent="0.25">
      <c r="A91" s="1"/>
      <c r="B91" s="66"/>
      <c r="C91" s="67"/>
      <c r="D91" s="67"/>
      <c r="E91" s="67"/>
      <c r="F91" s="68"/>
      <c r="G91" s="69"/>
      <c r="H91" s="69"/>
      <c r="I91" s="70"/>
      <c r="J91" s="70"/>
      <c r="K91" s="70"/>
      <c r="L91" s="70"/>
      <c r="M91" s="70"/>
      <c r="N91" s="70"/>
      <c r="O91" s="70"/>
      <c r="P91" s="70"/>
      <c r="Q91" s="70"/>
      <c r="R91" s="70"/>
      <c r="S91" s="70"/>
      <c r="T91" s="70"/>
      <c r="U91" s="70"/>
      <c r="V91" s="70"/>
      <c r="W91" s="70"/>
      <c r="X91" s="70"/>
      <c r="Y91" s="70"/>
      <c r="Z91" s="70"/>
      <c r="AA91" s="70"/>
      <c r="AB91" s="70"/>
      <c r="AC91" s="70"/>
      <c r="AD91" s="70"/>
      <c r="AE91" s="70"/>
      <c r="AF91" s="70"/>
      <c r="AG91" s="70"/>
      <c r="AH91" s="70"/>
      <c r="AI91" s="70"/>
      <c r="AJ91" s="70"/>
      <c r="AK91" s="70"/>
      <c r="AL91" s="70"/>
      <c r="AM91" s="7"/>
    </row>
    <row r="92" spans="1:68" ht="33" customHeight="1" outlineLevel="1" thickBot="1" x14ac:dyDescent="0.25">
      <c r="A92" s="1"/>
      <c r="B92" s="381" t="str">
        <f>C93</f>
        <v>b.II)  PROGETTO DI FATTIBLITA' TECNICO ECONOMICA 
(EX PROGETTO DEFINITIVO)</v>
      </c>
      <c r="C92" s="382"/>
      <c r="D92" s="382"/>
      <c r="E92" s="382"/>
      <c r="F92" s="382"/>
      <c r="G92" s="382"/>
      <c r="H92" s="382"/>
      <c r="I92" s="382"/>
      <c r="J92" s="382"/>
      <c r="K92" s="382"/>
      <c r="L92" s="382"/>
      <c r="M92" s="382"/>
      <c r="N92" s="382"/>
      <c r="O92" s="382"/>
      <c r="P92" s="382"/>
      <c r="Q92" s="382"/>
      <c r="R92" s="382"/>
      <c r="S92" s="382"/>
      <c r="T92" s="382"/>
      <c r="U92" s="382"/>
      <c r="V92" s="382"/>
      <c r="W92" s="382"/>
      <c r="X92" s="382"/>
      <c r="Y92" s="382"/>
      <c r="Z92" s="382"/>
      <c r="AA92" s="382"/>
      <c r="AB92" s="382"/>
      <c r="AC92" s="382"/>
      <c r="AD92" s="382"/>
      <c r="AE92" s="382"/>
      <c r="AF92" s="382"/>
      <c r="AG92" s="382"/>
      <c r="AH92" s="382"/>
      <c r="AI92" s="382"/>
      <c r="AJ92" s="382"/>
      <c r="AK92" s="314"/>
      <c r="AL92" s="315"/>
      <c r="AM92" s="7"/>
    </row>
    <row r="93" spans="1:68" ht="24.95" customHeight="1" outlineLevel="1" x14ac:dyDescent="0.2">
      <c r="A93" s="1"/>
      <c r="B93" s="497" t="s">
        <v>8</v>
      </c>
      <c r="C93" s="453" t="s">
        <v>705</v>
      </c>
      <c r="D93" s="219" t="s">
        <v>549</v>
      </c>
      <c r="E93" s="528" t="s">
        <v>550</v>
      </c>
      <c r="F93" s="529"/>
      <c r="G93" s="530"/>
      <c r="H93" s="71"/>
      <c r="I93" s="72"/>
      <c r="J93" s="73">
        <f t="shared" ref="J93:J104" si="36">IF(I$17=0,0,(IF($H93="X",K93,IF(I93="X",K93,0))))</f>
        <v>0</v>
      </c>
      <c r="K93" s="74">
        <f>'Tabella-Z2'!G70</f>
        <v>0.23</v>
      </c>
      <c r="L93" s="40"/>
      <c r="M93" s="73">
        <f t="shared" ref="M93:M132" si="37">IF(L$17=0,0,(IF($H93="X",N93,IF(L93="X",N93,0))))</f>
        <v>0</v>
      </c>
      <c r="N93" s="74">
        <f>'Tabella-Z2'!H70</f>
        <v>0.18</v>
      </c>
      <c r="O93" s="40"/>
      <c r="P93" s="73">
        <f t="shared" ref="P93:P104" si="38">IF(O$17=0,0,(IF($H93="X",Q93,IF(O93="X",Q93,0))))</f>
        <v>0</v>
      </c>
      <c r="Q93" s="74">
        <f>IF(O19="",0,IF(VLOOKUP($O$19,'Tabella-Z1'!J32:L44,3)="A",'Tabella-Z2'!J70,'Tabella-Z2'!K70))</f>
        <v>0</v>
      </c>
      <c r="R93" s="40"/>
      <c r="S93" s="73">
        <f t="shared" ref="S93:S104" si="39">IF(R$17=0,0,(IF($H93="X",T93,IF(R93="X",T93,0))))</f>
        <v>0</v>
      </c>
      <c r="T93" s="74">
        <f>IF(R19="",0,IF(VLOOKUP($R$19,'Tabella-Z1'!J32:L44,3)="A",'Tabella-Z2'!J70,'Tabella-Z2'!K70))</f>
        <v>0</v>
      </c>
      <c r="U93" s="40"/>
      <c r="V93" s="73">
        <f t="shared" ref="V93:V104" si="40">IF(U$17=0,0,(IF($H93="X",W93,IF(U93="X",W93,0))))</f>
        <v>0</v>
      </c>
      <c r="W93" s="74">
        <f>IF(U19="",0,IF(VLOOKUP($U$19,'Tabella-Z1'!J32:L44,3)="A",'Tabella-Z2'!J70,'Tabella-Z2'!K70))</f>
        <v>0</v>
      </c>
      <c r="X93" s="40"/>
      <c r="Y93" s="73">
        <f t="shared" ref="Y93" si="41">IF(X$17=0,0,(IF($H93="X",Z93,IF(X93="X",Z93,0))))</f>
        <v>0</v>
      </c>
      <c r="Z93" s="74">
        <f>'Tabella-Z2'!L70</f>
        <v>0.22</v>
      </c>
      <c r="AA93" s="40"/>
      <c r="AB93" s="73">
        <f t="shared" ref="AB93" si="42">IF(AA$17=0,0,(IF($H93="X",AC93,IF(AA93="X",AC93,0))))</f>
        <v>0</v>
      </c>
      <c r="AC93" s="74">
        <f>'Tabella-Z2'!M70</f>
        <v>0.18</v>
      </c>
      <c r="AD93" s="40"/>
      <c r="AE93" s="73">
        <f t="shared" ref="AE93" si="43">IF(AD$17=0,0,(IF($H93="X",AF93,IF(AD93="X",AF93,0))))</f>
        <v>0</v>
      </c>
      <c r="AF93" s="74">
        <f>'Tabella-Z2'!N70</f>
        <v>0.25</v>
      </c>
      <c r="AG93" s="40"/>
      <c r="AH93" s="73">
        <f t="shared" ref="AH93" si="44">IF(AG$17=0,0,(IF($H93="X",AI93,IF(AG93="X",AI93,0))))</f>
        <v>0</v>
      </c>
      <c r="AI93" s="74">
        <f>'Tabella-Z2'!O70</f>
        <v>0.18</v>
      </c>
      <c r="AJ93" s="353"/>
      <c r="AK93" s="354"/>
      <c r="AL93" s="355"/>
      <c r="AM93" s="8"/>
    </row>
    <row r="94" spans="1:68" ht="18" customHeight="1" outlineLevel="1" x14ac:dyDescent="0.2">
      <c r="A94" s="1"/>
      <c r="B94" s="498"/>
      <c r="C94" s="499"/>
      <c r="D94" s="206" t="s">
        <v>551</v>
      </c>
      <c r="E94" s="488" t="s">
        <v>552</v>
      </c>
      <c r="F94" s="509"/>
      <c r="G94" s="510"/>
      <c r="H94" s="41"/>
      <c r="I94" s="49"/>
      <c r="J94" s="43">
        <f t="shared" si="36"/>
        <v>0</v>
      </c>
      <c r="K94" s="54">
        <f>'Tabella-Z2'!G71</f>
        <v>0.04</v>
      </c>
      <c r="L94" s="42"/>
      <c r="M94" s="43">
        <f t="shared" si="37"/>
        <v>0</v>
      </c>
      <c r="N94" s="54">
        <f>'Tabella-Z2'!H71</f>
        <v>0.04</v>
      </c>
      <c r="O94" s="42"/>
      <c r="P94" s="43">
        <f t="shared" si="38"/>
        <v>0</v>
      </c>
      <c r="Q94" s="54">
        <f>'Tabella-Z2'!J71</f>
        <v>0.04</v>
      </c>
      <c r="R94" s="42"/>
      <c r="S94" s="43">
        <f t="shared" si="39"/>
        <v>0</v>
      </c>
      <c r="T94" s="54">
        <f>'Tabella-Z2'!J71</f>
        <v>0.04</v>
      </c>
      <c r="U94" s="42"/>
      <c r="V94" s="43">
        <f t="shared" si="40"/>
        <v>0</v>
      </c>
      <c r="W94" s="54">
        <f>'Tabella-Z2'!J71</f>
        <v>0.04</v>
      </c>
      <c r="X94" s="319" t="s">
        <v>3</v>
      </c>
      <c r="Y94" s="320"/>
      <c r="Z94" s="320"/>
      <c r="AA94" s="319" t="s">
        <v>3</v>
      </c>
      <c r="AB94" s="320"/>
      <c r="AC94" s="320"/>
      <c r="AD94" s="319" t="s">
        <v>3</v>
      </c>
      <c r="AE94" s="320"/>
      <c r="AF94" s="320"/>
      <c r="AG94" s="319" t="s">
        <v>3</v>
      </c>
      <c r="AH94" s="320"/>
      <c r="AI94" s="534"/>
      <c r="AJ94" s="321" t="s">
        <v>3</v>
      </c>
      <c r="AK94" s="320"/>
      <c r="AL94" s="322"/>
      <c r="AM94" s="8"/>
    </row>
    <row r="95" spans="1:68" ht="18" customHeight="1" outlineLevel="1" x14ac:dyDescent="0.2">
      <c r="A95" s="1"/>
      <c r="B95" s="498"/>
      <c r="C95" s="499"/>
      <c r="D95" s="206" t="s">
        <v>553</v>
      </c>
      <c r="E95" s="488" t="s">
        <v>554</v>
      </c>
      <c r="F95" s="509"/>
      <c r="G95" s="510"/>
      <c r="H95" s="41"/>
      <c r="I95" s="49"/>
      <c r="J95" s="43">
        <f t="shared" si="36"/>
        <v>0</v>
      </c>
      <c r="K95" s="54">
        <f>'Tabella-Z2'!G72</f>
        <v>0.01</v>
      </c>
      <c r="L95" s="42"/>
      <c r="M95" s="43">
        <f t="shared" si="37"/>
        <v>0</v>
      </c>
      <c r="N95" s="54">
        <f>'Tabella-Z2'!H72</f>
        <v>0.01</v>
      </c>
      <c r="O95" s="42"/>
      <c r="P95" s="43">
        <f t="shared" si="38"/>
        <v>0</v>
      </c>
      <c r="Q95" s="54">
        <f>'Tabella-Z2'!J72</f>
        <v>0.01</v>
      </c>
      <c r="R95" s="42"/>
      <c r="S95" s="43">
        <f t="shared" si="39"/>
        <v>0</v>
      </c>
      <c r="T95" s="54">
        <f>'Tabella-Z2'!J72</f>
        <v>0.01</v>
      </c>
      <c r="U95" s="42"/>
      <c r="V95" s="43">
        <f t="shared" si="40"/>
        <v>0</v>
      </c>
      <c r="W95" s="54">
        <f>'Tabella-Z2'!J72</f>
        <v>0.01</v>
      </c>
      <c r="X95" s="42"/>
      <c r="Y95" s="43">
        <f t="shared" ref="Y95:Y104" si="45">IF(X$17=0,0,(IF($H95="X",Z95,IF(X95="X",Z95,0))))</f>
        <v>0</v>
      </c>
      <c r="Z95" s="54">
        <f>'Tabella-Z2'!L72</f>
        <v>0.01</v>
      </c>
      <c r="AA95" s="42"/>
      <c r="AB95" s="43">
        <f t="shared" ref="AB95:AB104" si="46">IF(AA$17=0,0,(IF($H95="X",AC95,IF(AA95="X",AC95,0))))</f>
        <v>0</v>
      </c>
      <c r="AC95" s="54">
        <f>'Tabella-Z2'!M72</f>
        <v>0.01</v>
      </c>
      <c r="AD95" s="42"/>
      <c r="AE95" s="43">
        <f t="shared" ref="AE95" si="47">IF(AD$17=0,0,(IF($H95="X",AF95,IF(AD95="X",AF95,0))))</f>
        <v>0</v>
      </c>
      <c r="AF95" s="54">
        <f>'Tabella-Z2'!N72</f>
        <v>0.01</v>
      </c>
      <c r="AG95" s="42"/>
      <c r="AH95" s="43">
        <f t="shared" ref="AH95:AH104" si="48">IF(AG$17=0,0,(IF($H95="X",AI95,IF(AG95="X",AI95,0))))</f>
        <v>0</v>
      </c>
      <c r="AI95" s="54">
        <f>'Tabella-Z2'!O72</f>
        <v>0.01</v>
      </c>
      <c r="AJ95" s="321" t="s">
        <v>3</v>
      </c>
      <c r="AK95" s="320"/>
      <c r="AL95" s="322"/>
      <c r="AM95" s="8"/>
    </row>
    <row r="96" spans="1:68" ht="18" customHeight="1" outlineLevel="1" x14ac:dyDescent="0.2">
      <c r="A96" s="1"/>
      <c r="B96" s="498"/>
      <c r="C96" s="499"/>
      <c r="D96" s="206" t="s">
        <v>555</v>
      </c>
      <c r="E96" s="488" t="s">
        <v>556</v>
      </c>
      <c r="F96" s="509"/>
      <c r="G96" s="510"/>
      <c r="H96" s="41"/>
      <c r="I96" s="49"/>
      <c r="J96" s="43">
        <f t="shared" si="36"/>
        <v>0</v>
      </c>
      <c r="K96" s="54">
        <f>'Tabella-Z2'!G73</f>
        <v>0.04</v>
      </c>
      <c r="L96" s="42"/>
      <c r="M96" s="43">
        <f t="shared" si="37"/>
        <v>0</v>
      </c>
      <c r="N96" s="54">
        <f>'Tabella-Z2'!H73</f>
        <v>0.04</v>
      </c>
      <c r="O96" s="42"/>
      <c r="P96" s="43">
        <f t="shared" si="38"/>
        <v>0</v>
      </c>
      <c r="Q96" s="54">
        <f>'Tabella-Z2'!J73</f>
        <v>0.04</v>
      </c>
      <c r="R96" s="42"/>
      <c r="S96" s="43">
        <f t="shared" si="39"/>
        <v>0</v>
      </c>
      <c r="T96" s="54">
        <f>'Tabella-Z2'!J73</f>
        <v>0.04</v>
      </c>
      <c r="U96" s="42"/>
      <c r="V96" s="43">
        <f t="shared" si="40"/>
        <v>0</v>
      </c>
      <c r="W96" s="54">
        <f>'Tabella-Z2'!J73</f>
        <v>0.04</v>
      </c>
      <c r="X96" s="42"/>
      <c r="Y96" s="43">
        <f t="shared" si="45"/>
        <v>0</v>
      </c>
      <c r="Z96" s="54">
        <f>'Tabella-Z2'!L73</f>
        <v>0.04</v>
      </c>
      <c r="AA96" s="42"/>
      <c r="AB96" s="43">
        <f t="shared" si="46"/>
        <v>0</v>
      </c>
      <c r="AC96" s="54">
        <f>'Tabella-Z2'!M73</f>
        <v>0.04</v>
      </c>
      <c r="AD96" s="319" t="s">
        <v>3</v>
      </c>
      <c r="AE96" s="320"/>
      <c r="AF96" s="320"/>
      <c r="AG96" s="42"/>
      <c r="AH96" s="43">
        <f t="shared" si="48"/>
        <v>0</v>
      </c>
      <c r="AI96" s="54">
        <f>'Tabella-Z2'!O73</f>
        <v>0.04</v>
      </c>
      <c r="AJ96" s="321" t="s">
        <v>3</v>
      </c>
      <c r="AK96" s="320"/>
      <c r="AL96" s="322"/>
      <c r="AM96" s="8"/>
    </row>
    <row r="97" spans="1:68" ht="18.75" customHeight="1" outlineLevel="1" x14ac:dyDescent="0.2">
      <c r="A97" s="1"/>
      <c r="B97" s="498"/>
      <c r="C97" s="499"/>
      <c r="D97" s="206" t="s">
        <v>557</v>
      </c>
      <c r="E97" s="488" t="str">
        <f>IF(T14="SI","Elenco prezzi unitari ed eventuali analisi, Computo metrico estimativo, Quadro economico","ALIQUOTA DA ATTIVARE NELLA PROGETTAZIONE ESECUTIVA")</f>
        <v>Elenco prezzi unitari ed eventuali analisi, Computo metrico estimativo, Quadro economico</v>
      </c>
      <c r="F97" s="509"/>
      <c r="G97" s="510"/>
      <c r="H97" s="41"/>
      <c r="I97" s="49"/>
      <c r="J97" s="43">
        <f t="shared" si="36"/>
        <v>0</v>
      </c>
      <c r="K97" s="54">
        <f>IF(T14="SI",'Tabella-Z2'!G74,0)</f>
        <v>7.0000000000000007E-2</v>
      </c>
      <c r="L97" s="42"/>
      <c r="M97" s="43">
        <f t="shared" si="37"/>
        <v>0</v>
      </c>
      <c r="N97" s="54">
        <f>IF(T14="SI",'Tabella-Z2'!H74,0)</f>
        <v>0.04</v>
      </c>
      <c r="O97" s="42"/>
      <c r="P97" s="43">
        <f t="shared" si="38"/>
        <v>0</v>
      </c>
      <c r="Q97" s="54">
        <f>IF(T14="SI",'Tabella-Z2'!J74,0)</f>
        <v>7.0000000000000007E-2</v>
      </c>
      <c r="R97" s="42"/>
      <c r="S97" s="43">
        <f t="shared" si="39"/>
        <v>0</v>
      </c>
      <c r="T97" s="54">
        <f>IF(T14="SI",'Tabella-Z2'!J74,0)</f>
        <v>7.0000000000000007E-2</v>
      </c>
      <c r="U97" s="42"/>
      <c r="V97" s="43">
        <f t="shared" si="40"/>
        <v>0</v>
      </c>
      <c r="W97" s="54">
        <f>IF(T14="SI",'Tabella-Z2'!J74,0)</f>
        <v>7.0000000000000007E-2</v>
      </c>
      <c r="X97" s="42"/>
      <c r="Y97" s="43">
        <f t="shared" si="45"/>
        <v>0</v>
      </c>
      <c r="Z97" s="54">
        <f>IF(T14="SI",'Tabella-Z2'!L74,0)</f>
        <v>0.06</v>
      </c>
      <c r="AA97" s="42"/>
      <c r="AB97" s="43">
        <f t="shared" si="46"/>
        <v>0</v>
      </c>
      <c r="AC97" s="54">
        <f>IF(T14="SI",'Tabella-Z2'!M74,0)</f>
        <v>0.05</v>
      </c>
      <c r="AD97" s="42"/>
      <c r="AE97" s="43">
        <f t="shared" ref="AE97" si="49">IF(AD$17=0,0,(IF($H97="X",AF97,IF(AD97="X",AF97,0))))</f>
        <v>0</v>
      </c>
      <c r="AF97" s="54">
        <f>IF(T14="SI",'Tabella-Z2'!N74,0)</f>
        <v>0.05</v>
      </c>
      <c r="AG97" s="42"/>
      <c r="AH97" s="43">
        <f t="shared" si="48"/>
        <v>0</v>
      </c>
      <c r="AI97" s="54">
        <f>IF(T14="SI",'Tabella-Z2'!O74,0)</f>
        <v>0.05</v>
      </c>
      <c r="AJ97" s="321" t="s">
        <v>3</v>
      </c>
      <c r="AK97" s="320"/>
      <c r="AL97" s="322"/>
      <c r="AM97" s="8"/>
    </row>
    <row r="98" spans="1:68" ht="18.75" customHeight="1" outlineLevel="1" x14ac:dyDescent="0.2">
      <c r="A98" s="1"/>
      <c r="B98" s="498"/>
      <c r="C98" s="499"/>
      <c r="D98" s="206" t="s">
        <v>558</v>
      </c>
      <c r="E98" s="488" t="s">
        <v>535</v>
      </c>
      <c r="F98" s="509"/>
      <c r="G98" s="510"/>
      <c r="H98" s="41"/>
      <c r="I98" s="49"/>
      <c r="J98" s="43">
        <f t="shared" si="36"/>
        <v>0</v>
      </c>
      <c r="K98" s="54">
        <f>'Tabella-Z2'!G75</f>
        <v>0.03</v>
      </c>
      <c r="L98" s="42"/>
      <c r="M98" s="43">
        <f t="shared" si="37"/>
        <v>0</v>
      </c>
      <c r="N98" s="54">
        <f>'Tabella-Z2'!H75</f>
        <v>0.03</v>
      </c>
      <c r="O98" s="42"/>
      <c r="P98" s="43">
        <f t="shared" si="38"/>
        <v>0</v>
      </c>
      <c r="Q98" s="54">
        <f>'Tabella-Z2'!J75</f>
        <v>0.01</v>
      </c>
      <c r="R98" s="42"/>
      <c r="S98" s="43">
        <f t="shared" si="39"/>
        <v>0</v>
      </c>
      <c r="T98" s="54">
        <f>'Tabella-Z2'!J75</f>
        <v>0.01</v>
      </c>
      <c r="U98" s="42"/>
      <c r="V98" s="43">
        <f t="shared" si="40"/>
        <v>0</v>
      </c>
      <c r="W98" s="54">
        <f>'Tabella-Z2'!J75</f>
        <v>0.01</v>
      </c>
      <c r="X98" s="42"/>
      <c r="Y98" s="43">
        <f t="shared" si="45"/>
        <v>0</v>
      </c>
      <c r="Z98" s="54">
        <f>'Tabella-Z2'!L75</f>
        <v>0.03</v>
      </c>
      <c r="AA98" s="42"/>
      <c r="AB98" s="43">
        <f t="shared" si="46"/>
        <v>0</v>
      </c>
      <c r="AC98" s="54">
        <f>'Tabella-Z2'!M75</f>
        <v>0.01</v>
      </c>
      <c r="AD98" s="319" t="s">
        <v>3</v>
      </c>
      <c r="AE98" s="320"/>
      <c r="AF98" s="320"/>
      <c r="AG98" s="42"/>
      <c r="AH98" s="43">
        <f t="shared" si="48"/>
        <v>0</v>
      </c>
      <c r="AI98" s="54">
        <f>'Tabella-Z2'!O75</f>
        <v>0.03</v>
      </c>
      <c r="AJ98" s="321" t="s">
        <v>3</v>
      </c>
      <c r="AK98" s="320"/>
      <c r="AL98" s="322"/>
      <c r="AM98" s="8"/>
    </row>
    <row r="99" spans="1:68" ht="18" customHeight="1" outlineLevel="1" x14ac:dyDescent="0.2">
      <c r="A99" s="1"/>
      <c r="B99" s="498"/>
      <c r="C99" s="499"/>
      <c r="D99" s="206" t="s">
        <v>559</v>
      </c>
      <c r="E99" s="488" t="s">
        <v>560</v>
      </c>
      <c r="F99" s="509"/>
      <c r="G99" s="510"/>
      <c r="H99" s="41"/>
      <c r="I99" s="49"/>
      <c r="J99" s="43">
        <f t="shared" si="36"/>
        <v>0</v>
      </c>
      <c r="K99" s="54">
        <f>'Tabella-Z2'!G76</f>
        <v>0.02</v>
      </c>
      <c r="L99" s="42"/>
      <c r="M99" s="43">
        <f t="shared" si="37"/>
        <v>0</v>
      </c>
      <c r="N99" s="54">
        <f>'Tabella-Z2'!H76</f>
        <v>0.02</v>
      </c>
      <c r="O99" s="42"/>
      <c r="P99" s="43">
        <f t="shared" si="38"/>
        <v>0</v>
      </c>
      <c r="Q99" s="54">
        <f>'Tabella-Z2'!J76</f>
        <v>0.02</v>
      </c>
      <c r="R99" s="42"/>
      <c r="S99" s="43">
        <f t="shared" si="39"/>
        <v>0</v>
      </c>
      <c r="T99" s="54">
        <f>'Tabella-Z2'!J76</f>
        <v>0.02</v>
      </c>
      <c r="U99" s="42"/>
      <c r="V99" s="43">
        <f t="shared" si="40"/>
        <v>0</v>
      </c>
      <c r="W99" s="54">
        <f>'Tabella-Z2'!J76</f>
        <v>0.02</v>
      </c>
      <c r="X99" s="42"/>
      <c r="Y99" s="43">
        <f t="shared" si="45"/>
        <v>0</v>
      </c>
      <c r="Z99" s="54">
        <f>'Tabella-Z2'!L76</f>
        <v>0.02</v>
      </c>
      <c r="AA99" s="42"/>
      <c r="AB99" s="43">
        <f t="shared" si="46"/>
        <v>0</v>
      </c>
      <c r="AC99" s="54">
        <f>'Tabella-Z2'!M76</f>
        <v>0.02</v>
      </c>
      <c r="AD99" s="42"/>
      <c r="AE99" s="43">
        <f t="shared" ref="AE99:AE100" si="50">IF(AD$17=0,0,(IF($H99="X",AF99,IF(AD99="X",AF99,0))))</f>
        <v>0</v>
      </c>
      <c r="AF99" s="54">
        <f>'Tabella-Z2'!N76</f>
        <v>0.02</v>
      </c>
      <c r="AG99" s="42"/>
      <c r="AH99" s="43">
        <f t="shared" si="48"/>
        <v>0</v>
      </c>
      <c r="AI99" s="54">
        <f>'Tabella-Z2'!O76</f>
        <v>0.02</v>
      </c>
      <c r="AJ99" s="321" t="s">
        <v>3</v>
      </c>
      <c r="AK99" s="320"/>
      <c r="AL99" s="322"/>
      <c r="AM99" s="8"/>
    </row>
    <row r="100" spans="1:68" ht="18" customHeight="1" outlineLevel="1" x14ac:dyDescent="0.2">
      <c r="A100" s="1"/>
      <c r="B100" s="498"/>
      <c r="C100" s="499"/>
      <c r="D100" s="206" t="s">
        <v>561</v>
      </c>
      <c r="E100" s="488" t="s">
        <v>708</v>
      </c>
      <c r="F100" s="489"/>
      <c r="G100" s="490"/>
      <c r="H100" s="41"/>
      <c r="I100" s="49"/>
      <c r="J100" s="43">
        <f t="shared" si="36"/>
        <v>0</v>
      </c>
      <c r="K100" s="54">
        <f>'Tabella-Z2'!G77</f>
        <v>0</v>
      </c>
      <c r="L100" s="42"/>
      <c r="M100" s="43">
        <f t="shared" si="37"/>
        <v>0</v>
      </c>
      <c r="N100" s="54">
        <f>'Tabella-Z2'!H77</f>
        <v>0</v>
      </c>
      <c r="O100" s="42"/>
      <c r="P100" s="43">
        <f t="shared" si="38"/>
        <v>0</v>
      </c>
      <c r="Q100" s="54">
        <f>'Tabella-Z2'!J77</f>
        <v>0</v>
      </c>
      <c r="R100" s="42"/>
      <c r="S100" s="43">
        <f t="shared" si="39"/>
        <v>0</v>
      </c>
      <c r="T100" s="54">
        <f>'Tabella-Z2'!J77</f>
        <v>0</v>
      </c>
      <c r="U100" s="42"/>
      <c r="V100" s="43">
        <f t="shared" si="40"/>
        <v>0</v>
      </c>
      <c r="W100" s="54">
        <f>'Tabella-Z2'!J77</f>
        <v>0</v>
      </c>
      <c r="X100" s="42"/>
      <c r="Y100" s="43">
        <f t="shared" si="45"/>
        <v>0</v>
      </c>
      <c r="Z100" s="54">
        <f>'Tabella-Z2'!L77</f>
        <v>0</v>
      </c>
      <c r="AA100" s="42"/>
      <c r="AB100" s="43">
        <f t="shared" si="46"/>
        <v>0</v>
      </c>
      <c r="AC100" s="54">
        <f>'Tabella-Z2'!M77</f>
        <v>0</v>
      </c>
      <c r="AD100" s="42"/>
      <c r="AE100" s="43">
        <f t="shared" si="50"/>
        <v>0</v>
      </c>
      <c r="AF100" s="54">
        <f>'Tabella-Z2'!N77</f>
        <v>0</v>
      </c>
      <c r="AG100" s="42"/>
      <c r="AH100" s="43">
        <f t="shared" si="48"/>
        <v>0</v>
      </c>
      <c r="AI100" s="54">
        <f>'Tabella-Z2'!O77</f>
        <v>0</v>
      </c>
      <c r="AJ100" s="321" t="s">
        <v>3</v>
      </c>
      <c r="AK100" s="320"/>
      <c r="AL100" s="322"/>
      <c r="AM100" s="8"/>
    </row>
    <row r="101" spans="1:68" ht="18" customHeight="1" outlineLevel="1" x14ac:dyDescent="0.2">
      <c r="A101" s="1"/>
      <c r="B101" s="498"/>
      <c r="C101" s="499"/>
      <c r="D101" s="206" t="s">
        <v>562</v>
      </c>
      <c r="E101" s="488" t="s">
        <v>522</v>
      </c>
      <c r="F101" s="509"/>
      <c r="G101" s="510"/>
      <c r="H101" s="41"/>
      <c r="I101" s="49"/>
      <c r="J101" s="43">
        <f t="shared" si="36"/>
        <v>0</v>
      </c>
      <c r="K101" s="54">
        <f>'Tabella-Z2'!G78</f>
        <v>0.06</v>
      </c>
      <c r="L101" s="42"/>
      <c r="M101" s="43">
        <f t="shared" si="37"/>
        <v>0</v>
      </c>
      <c r="N101" s="54">
        <f>'Tabella-Z2'!H78</f>
        <v>0.06</v>
      </c>
      <c r="O101" s="42"/>
      <c r="P101" s="43">
        <f t="shared" si="38"/>
        <v>0</v>
      </c>
      <c r="Q101" s="54">
        <f>'Tabella-Z2'!J78</f>
        <v>0.06</v>
      </c>
      <c r="R101" s="42"/>
      <c r="S101" s="43">
        <f t="shared" si="39"/>
        <v>0</v>
      </c>
      <c r="T101" s="54">
        <f>'Tabella-Z2'!J78</f>
        <v>0.06</v>
      </c>
      <c r="U101" s="42"/>
      <c r="V101" s="43">
        <f t="shared" si="40"/>
        <v>0</v>
      </c>
      <c r="W101" s="54">
        <f>'Tabella-Z2'!J78</f>
        <v>0.06</v>
      </c>
      <c r="X101" s="42"/>
      <c r="Y101" s="43">
        <f t="shared" si="45"/>
        <v>0</v>
      </c>
      <c r="Z101" s="54">
        <f>'Tabella-Z2'!L78</f>
        <v>0.06</v>
      </c>
      <c r="AA101" s="42"/>
      <c r="AB101" s="43">
        <f t="shared" si="46"/>
        <v>0</v>
      </c>
      <c r="AC101" s="54">
        <f>'Tabella-Z2'!M78</f>
        <v>0.06</v>
      </c>
      <c r="AD101" s="319" t="s">
        <v>3</v>
      </c>
      <c r="AE101" s="320"/>
      <c r="AF101" s="320"/>
      <c r="AG101" s="42"/>
      <c r="AH101" s="43">
        <f t="shared" si="48"/>
        <v>0</v>
      </c>
      <c r="AI101" s="54">
        <f>'Tabella-Z2'!O78</f>
        <v>0.06</v>
      </c>
      <c r="AJ101" s="321" t="s">
        <v>3</v>
      </c>
      <c r="AK101" s="320"/>
      <c r="AL101" s="322"/>
      <c r="AM101" s="8"/>
    </row>
    <row r="102" spans="1:68" ht="18" customHeight="1" outlineLevel="1" x14ac:dyDescent="0.2">
      <c r="A102" s="1"/>
      <c r="B102" s="498"/>
      <c r="C102" s="499"/>
      <c r="D102" s="206" t="s">
        <v>563</v>
      </c>
      <c r="E102" s="488" t="s">
        <v>524</v>
      </c>
      <c r="F102" s="509"/>
      <c r="G102" s="510"/>
      <c r="H102" s="41"/>
      <c r="I102" s="49"/>
      <c r="J102" s="43">
        <f t="shared" si="36"/>
        <v>0</v>
      </c>
      <c r="K102" s="54">
        <f>'Tabella-Z2'!G79</f>
        <v>0.03</v>
      </c>
      <c r="L102" s="42"/>
      <c r="M102" s="43">
        <f t="shared" si="37"/>
        <v>0</v>
      </c>
      <c r="N102" s="54">
        <f>'Tabella-Z2'!H79</f>
        <v>0.03</v>
      </c>
      <c r="O102" s="42"/>
      <c r="P102" s="43">
        <f t="shared" si="38"/>
        <v>0</v>
      </c>
      <c r="Q102" s="54">
        <f>'Tabella-Z2'!J79</f>
        <v>0.03</v>
      </c>
      <c r="R102" s="42"/>
      <c r="S102" s="43">
        <f t="shared" si="39"/>
        <v>0</v>
      </c>
      <c r="T102" s="54">
        <f>'Tabella-Z2'!J79</f>
        <v>0.03</v>
      </c>
      <c r="U102" s="42"/>
      <c r="V102" s="43">
        <f t="shared" si="40"/>
        <v>0</v>
      </c>
      <c r="W102" s="54">
        <f>'Tabella-Z2'!J79</f>
        <v>0.03</v>
      </c>
      <c r="X102" s="42"/>
      <c r="Y102" s="43">
        <f t="shared" si="45"/>
        <v>0</v>
      </c>
      <c r="Z102" s="54">
        <f>'Tabella-Z2'!L79</f>
        <v>0.03</v>
      </c>
      <c r="AA102" s="42"/>
      <c r="AB102" s="43">
        <f t="shared" si="46"/>
        <v>0</v>
      </c>
      <c r="AC102" s="54">
        <f>'Tabella-Z2'!M79</f>
        <v>0.03</v>
      </c>
      <c r="AD102" s="319" t="s">
        <v>3</v>
      </c>
      <c r="AE102" s="320"/>
      <c r="AF102" s="320"/>
      <c r="AG102" s="42"/>
      <c r="AH102" s="43">
        <f t="shared" si="48"/>
        <v>0</v>
      </c>
      <c r="AI102" s="54">
        <f>'Tabella-Z2'!O79</f>
        <v>0.03</v>
      </c>
      <c r="AJ102" s="321" t="s">
        <v>3</v>
      </c>
      <c r="AK102" s="320"/>
      <c r="AL102" s="322"/>
      <c r="AM102" s="8"/>
    </row>
    <row r="103" spans="1:68" ht="18" customHeight="1" outlineLevel="1" x14ac:dyDescent="0.2">
      <c r="A103" s="1"/>
      <c r="B103" s="498"/>
      <c r="C103" s="499"/>
      <c r="D103" s="206" t="s">
        <v>564</v>
      </c>
      <c r="E103" s="488" t="s">
        <v>526</v>
      </c>
      <c r="F103" s="509"/>
      <c r="G103" s="510"/>
      <c r="H103" s="41"/>
      <c r="I103" s="49"/>
      <c r="J103" s="43">
        <f t="shared" si="36"/>
        <v>0</v>
      </c>
      <c r="K103" s="54">
        <f>'Tabella-Z2'!G80</f>
        <v>0.03</v>
      </c>
      <c r="L103" s="42"/>
      <c r="M103" s="43">
        <f t="shared" si="37"/>
        <v>0</v>
      </c>
      <c r="N103" s="54">
        <f>'Tabella-Z2'!H80</f>
        <v>0.03</v>
      </c>
      <c r="O103" s="42"/>
      <c r="P103" s="43">
        <f t="shared" si="38"/>
        <v>0</v>
      </c>
      <c r="Q103" s="54">
        <f>'Tabella-Z2'!J80</f>
        <v>0.03</v>
      </c>
      <c r="R103" s="42"/>
      <c r="S103" s="43">
        <f t="shared" si="39"/>
        <v>0</v>
      </c>
      <c r="T103" s="54">
        <f>'Tabella-Z2'!J80</f>
        <v>0.03</v>
      </c>
      <c r="U103" s="42"/>
      <c r="V103" s="43">
        <f t="shared" si="40"/>
        <v>0</v>
      </c>
      <c r="W103" s="54">
        <f>'Tabella-Z2'!J80</f>
        <v>0.03</v>
      </c>
      <c r="X103" s="42"/>
      <c r="Y103" s="43">
        <f t="shared" si="45"/>
        <v>0</v>
      </c>
      <c r="Z103" s="54">
        <f>'Tabella-Z2'!L80</f>
        <v>0.03</v>
      </c>
      <c r="AA103" s="42"/>
      <c r="AB103" s="43">
        <f t="shared" si="46"/>
        <v>0</v>
      </c>
      <c r="AC103" s="54">
        <f>'Tabella-Z2'!M80</f>
        <v>0.03</v>
      </c>
      <c r="AD103" s="319" t="s">
        <v>3</v>
      </c>
      <c r="AE103" s="320"/>
      <c r="AF103" s="320"/>
      <c r="AG103" s="42"/>
      <c r="AH103" s="43">
        <f t="shared" si="48"/>
        <v>0</v>
      </c>
      <c r="AI103" s="54">
        <f>'Tabella-Z2'!O80</f>
        <v>0.03</v>
      </c>
      <c r="AJ103" s="321" t="s">
        <v>3</v>
      </c>
      <c r="AK103" s="320"/>
      <c r="AL103" s="322"/>
      <c r="AM103" s="8"/>
    </row>
    <row r="104" spans="1:68" ht="18" customHeight="1" outlineLevel="1" x14ac:dyDescent="0.2">
      <c r="A104" s="1"/>
      <c r="B104" s="498"/>
      <c r="C104" s="499"/>
      <c r="D104" s="206" t="s">
        <v>565</v>
      </c>
      <c r="E104" s="488" t="s">
        <v>528</v>
      </c>
      <c r="F104" s="509"/>
      <c r="G104" s="510"/>
      <c r="H104" s="263"/>
      <c r="I104" s="264"/>
      <c r="J104" s="265">
        <f t="shared" si="36"/>
        <v>0</v>
      </c>
      <c r="K104" s="266">
        <f>'Tabella-Z2'!G81</f>
        <v>0.03</v>
      </c>
      <c r="L104" s="267"/>
      <c r="M104" s="265">
        <f t="shared" si="37"/>
        <v>0</v>
      </c>
      <c r="N104" s="266">
        <f>'Tabella-Z2'!H81</f>
        <v>0.03</v>
      </c>
      <c r="O104" s="267"/>
      <c r="P104" s="265">
        <f t="shared" si="38"/>
        <v>0</v>
      </c>
      <c r="Q104" s="266">
        <f>'Tabella-Z2'!J81</f>
        <v>0.03</v>
      </c>
      <c r="R104" s="267"/>
      <c r="S104" s="265">
        <f t="shared" si="39"/>
        <v>0</v>
      </c>
      <c r="T104" s="266">
        <f>'Tabella-Z2'!J81</f>
        <v>0.03</v>
      </c>
      <c r="U104" s="267"/>
      <c r="V104" s="265">
        <f t="shared" si="40"/>
        <v>0</v>
      </c>
      <c r="W104" s="266">
        <f>'Tabella-Z2'!J81</f>
        <v>0.03</v>
      </c>
      <c r="X104" s="267"/>
      <c r="Y104" s="265">
        <f t="shared" si="45"/>
        <v>0</v>
      </c>
      <c r="Z104" s="266">
        <f>'Tabella-Z2'!L81</f>
        <v>0.03</v>
      </c>
      <c r="AA104" s="267"/>
      <c r="AB104" s="265">
        <f t="shared" si="46"/>
        <v>0</v>
      </c>
      <c r="AC104" s="266">
        <f>'Tabella-Z2'!M81</f>
        <v>0.03</v>
      </c>
      <c r="AD104" s="362" t="s">
        <v>3</v>
      </c>
      <c r="AE104" s="358"/>
      <c r="AF104" s="358"/>
      <c r="AG104" s="267"/>
      <c r="AH104" s="265">
        <f t="shared" si="48"/>
        <v>0</v>
      </c>
      <c r="AI104" s="266">
        <f>'Tabella-Z2'!O81</f>
        <v>0.03</v>
      </c>
      <c r="AJ104" s="357" t="s">
        <v>3</v>
      </c>
      <c r="AK104" s="358"/>
      <c r="AL104" s="359"/>
      <c r="AM104" s="8"/>
    </row>
    <row r="105" spans="1:68" ht="18" customHeight="1" outlineLevel="1" x14ac:dyDescent="0.2">
      <c r="A105" s="1"/>
      <c r="B105" s="498"/>
      <c r="C105" s="499"/>
      <c r="D105" s="531" t="s">
        <v>566</v>
      </c>
      <c r="E105" s="531" t="s">
        <v>358</v>
      </c>
      <c r="F105" s="206" t="s">
        <v>479</v>
      </c>
      <c r="G105" s="294">
        <v>250000</v>
      </c>
      <c r="H105" s="367"/>
      <c r="I105" s="369"/>
      <c r="J105" s="269">
        <f>IF(I$17=0,0,IF(I$17&gt;0,(IF($H$105="X",K105,IF(I$105="X",K105,0))),0))</f>
        <v>0</v>
      </c>
      <c r="K105" s="53">
        <f>'Tabella-Z2'!G82</f>
        <v>6.4000000000000001E-2</v>
      </c>
      <c r="L105" s="350"/>
      <c r="M105" s="269">
        <f>IF(L$17=0,0,IF(L$17&gt;0,(IF($H$105="X",N105,IF(L$105="X",N105,0))),0))</f>
        <v>0</v>
      </c>
      <c r="N105" s="53">
        <f>IF(L19="",0,IF(VLOOKUP($L$19,'Tabella-Z1'!$J$26:$L$31,3)=13,'Tabella-Z2'!H82,'Tabella-Z2'!I82))</f>
        <v>0</v>
      </c>
      <c r="O105" s="350"/>
      <c r="P105" s="269">
        <f>IF(O$17=0,0,IF(O$17&gt;0,(IF($H$105="X",Q105,IF(O$105="X",Q105,0))),0))</f>
        <v>0</v>
      </c>
      <c r="Q105" s="53">
        <f>'Tabella-Z2'!J82</f>
        <v>6.4000000000000001E-2</v>
      </c>
      <c r="R105" s="350"/>
      <c r="S105" s="269">
        <f>IF(R$17=0,0,IF(R$17&gt;0,(IF($H$105="X",T105,IF(R$105="X",T105,0))),0))</f>
        <v>0</v>
      </c>
      <c r="T105" s="53">
        <f>'Tabella-Z2'!J82</f>
        <v>6.4000000000000001E-2</v>
      </c>
      <c r="U105" s="350"/>
      <c r="V105" s="269">
        <f>IF(U$17=0,0,IF(U$17&gt;0,(IF($H$105="X",W105,IF(U$105="X",W105,0))),0))</f>
        <v>0</v>
      </c>
      <c r="W105" s="53">
        <f>'Tabella-Z2'!J82</f>
        <v>6.4000000000000001E-2</v>
      </c>
      <c r="X105" s="350"/>
      <c r="Y105" s="269">
        <f>IF(X$17=0,0,IF(X$17&gt;0,(IF($H$105="X",Z105,IF(X$105="X",Z105,0))),0))</f>
        <v>0</v>
      </c>
      <c r="Z105" s="53">
        <f>'Tabella-Z2'!L82</f>
        <v>0.14499999999999999</v>
      </c>
      <c r="AA105" s="350"/>
      <c r="AB105" s="269">
        <f>IF(AA$17=0,0,IF(AA$17&gt;0,(IF($H$105="X",AC105,IF(AA$105="X",AC105,0))),0))</f>
        <v>0</v>
      </c>
      <c r="AC105" s="53">
        <f>'Tabella-Z2'!M82</f>
        <v>0.13300000000000001</v>
      </c>
      <c r="AD105" s="511" t="s">
        <v>3</v>
      </c>
      <c r="AE105" s="331"/>
      <c r="AF105" s="331"/>
      <c r="AG105" s="350"/>
      <c r="AH105" s="269">
        <f>IF(AG$17=0,0,IF(AG$17&gt;0,(IF($H$105="X",AI105,IF(AG$105="X",AI105,0))),0))</f>
        <v>0</v>
      </c>
      <c r="AI105" s="53">
        <f>'Tabella-Z2'!O82</f>
        <v>0.13300000000000001</v>
      </c>
      <c r="AJ105" s="330" t="s">
        <v>3</v>
      </c>
      <c r="AK105" s="331"/>
      <c r="AL105" s="332"/>
      <c r="AM105" s="8"/>
      <c r="AN105" s="275">
        <f>IF($I$17&gt;$G105,$G105*J105,$I$17*J105)</f>
        <v>0</v>
      </c>
      <c r="AQ105" s="275">
        <f>IF($L$17&gt;$G105,$G105*M105,$L$17*M105)</f>
        <v>0</v>
      </c>
      <c r="AT105" s="275">
        <f>IF($O$17&gt;$G105,$G105*P105,$O$17*P105)</f>
        <v>0</v>
      </c>
      <c r="AU105" s="275"/>
      <c r="AW105" s="275">
        <f>IF($R$17&gt;$G105,$G105*S105,$R$17*S105)</f>
        <v>0</v>
      </c>
      <c r="AZ105" s="275">
        <f>IF($U$17&gt;$G105,$G105*V105,$U$17*V105)</f>
        <v>0</v>
      </c>
      <c r="BC105" s="275">
        <f>IF($X$17&gt;$G105,$G105*Y105,$X$17*Y105)</f>
        <v>0</v>
      </c>
      <c r="BF105" s="275">
        <f>IF($AA$17&gt;$G105,$G105*AB105,$AA$17*AB105)</f>
        <v>0</v>
      </c>
      <c r="BI105" s="275">
        <f>IF($AD$17&gt;$G105,$G105*AE105,$AD$17*AE105)</f>
        <v>0</v>
      </c>
      <c r="BL105" s="275">
        <f>IF($AG$17&gt;$G105,$G105*AH105,$AG$17*AH105)</f>
        <v>0</v>
      </c>
      <c r="BO105" s="275">
        <f>IF($AJ$17&gt;$G105,$G105*AK105,$AJ$17*AK105)</f>
        <v>0</v>
      </c>
    </row>
    <row r="106" spans="1:68" ht="18" customHeight="1" outlineLevel="1" x14ac:dyDescent="0.2">
      <c r="A106" s="1"/>
      <c r="B106" s="498"/>
      <c r="C106" s="499"/>
      <c r="D106" s="559"/>
      <c r="E106" s="559"/>
      <c r="F106" s="206" t="s">
        <v>480</v>
      </c>
      <c r="G106" s="294">
        <v>500000</v>
      </c>
      <c r="H106" s="309"/>
      <c r="I106" s="370"/>
      <c r="J106" s="247">
        <f>IF(I$17=0,0,IF(I$17&gt;$G105,(IF($H$105="X",K106,IF(I$105="X",K106,0))),0))</f>
        <v>0</v>
      </c>
      <c r="K106" s="54">
        <f>'Tabella-Z2'!G83</f>
        <v>1.9E-2</v>
      </c>
      <c r="L106" s="351"/>
      <c r="M106" s="247">
        <f>IF(L$17=0,0,IF(L$17&gt;$G105,(IF($H$105="X",N106,IF(L$105="X",N106,0))),0))</f>
        <v>0</v>
      </c>
      <c r="N106" s="54">
        <f>IF(L19="",0,IF(VLOOKUP($L$19,'Tabella-Z1'!$J$26:$L$31,3)=13,'Tabella-Z2'!H83,'Tabella-Z2'!I83))</f>
        <v>0</v>
      </c>
      <c r="O106" s="351"/>
      <c r="P106" s="247">
        <f>IF(O$17=0,0,IF(O$17&gt;$G105,(IF($H$105="X",Q106,IF(O$105="X",Q106,0))),0))</f>
        <v>0</v>
      </c>
      <c r="Q106" s="54">
        <f>'Tabella-Z2'!J83</f>
        <v>1.9E-2</v>
      </c>
      <c r="R106" s="351"/>
      <c r="S106" s="247">
        <f>IF(R$17=0,0,IF(R$17&gt;$G105,(IF($H$105="X",T106,IF(R$105="X",T106,0))),0))</f>
        <v>0</v>
      </c>
      <c r="T106" s="54">
        <f>'Tabella-Z2'!J83</f>
        <v>1.9E-2</v>
      </c>
      <c r="U106" s="351"/>
      <c r="V106" s="247">
        <f>IF(U$17=0,0,IF(U$17&gt;$G105,(IF($H$105="X",W106,IF(U$105="X",W106,0))),0))</f>
        <v>0</v>
      </c>
      <c r="W106" s="54">
        <f>'Tabella-Z2'!J83</f>
        <v>1.9E-2</v>
      </c>
      <c r="X106" s="351"/>
      <c r="Y106" s="247">
        <f>IF(X$17=0,0,IF(X$17&gt;$G105,(IF($H$105="X",Z106,IF(X$105="X",Z106,0))),0))</f>
        <v>0</v>
      </c>
      <c r="Z106" s="54">
        <f>'Tabella-Z2'!L83</f>
        <v>0.114</v>
      </c>
      <c r="AA106" s="351"/>
      <c r="AB106" s="247">
        <f>IF(AA$17=0,0,IF(AA$17&gt;$G105,(IF($H$105="X",AC106,IF(AA$105="X",AC106,0))),0))</f>
        <v>0</v>
      </c>
      <c r="AC106" s="54">
        <f>'Tabella-Z2'!M83</f>
        <v>0.107</v>
      </c>
      <c r="AD106" s="319" t="s">
        <v>3</v>
      </c>
      <c r="AE106" s="320"/>
      <c r="AF106" s="320"/>
      <c r="AG106" s="351"/>
      <c r="AH106" s="247">
        <f>IF(AG$17=0,0,IF(AG$17&gt;$G105,(IF($H$105="X",AI106,IF(AG$105="X",AI106,0))),0))</f>
        <v>0</v>
      </c>
      <c r="AI106" s="54">
        <f>'Tabella-Z2'!O83</f>
        <v>0.107</v>
      </c>
      <c r="AJ106" s="321" t="s">
        <v>3</v>
      </c>
      <c r="AK106" s="320"/>
      <c r="AL106" s="322"/>
      <c r="AM106" s="8"/>
      <c r="AN106" s="275">
        <f>IF($I$17&gt;$G105,IF($I$17&gt;$G106,($G106-$G105)*J106,($I$17-$G105)*J106),0)</f>
        <v>0</v>
      </c>
      <c r="AQ106" s="275">
        <f>IF($L$17&gt;$G105,IF($L$17&gt;$G106,($G106-$G105)*M106,($L$17-$G105)*M106),0)</f>
        <v>0</v>
      </c>
      <c r="AT106" s="275">
        <f>IF($O$17&gt;$G105,IF($O$17&gt;$G106,($G106-$G105)*P106,($O$17-$G105)*P106),0)</f>
        <v>0</v>
      </c>
      <c r="AU106" s="275"/>
      <c r="AW106" s="275">
        <f>IF($R$17&gt;$G105,IF($R$17&gt;$G106,($G106-$G105)*S106,($R$17-$G105)*S106),0)</f>
        <v>0</v>
      </c>
      <c r="AZ106" s="275">
        <f>IF($U$17&gt;$G105,IF($U$17&gt;$G106,($G106-$G105)*V106,($U$17-$G105)*V106),0)</f>
        <v>0</v>
      </c>
      <c r="BC106" s="275">
        <f>IF($X$17&gt;$G105,IF($X$17&gt;$G106,($G106-$G105)*Y106,($X$17-$G105)*Y106),0)</f>
        <v>0</v>
      </c>
      <c r="BF106" s="275">
        <f>IF($AA$17&gt;$G105,IF($AA$17&gt;$G106,($G106-$G105)*AB106,($AA$17-$G105)*AB106),0)</f>
        <v>0</v>
      </c>
      <c r="BI106" s="275">
        <f>IF($AD$17&gt;$G105,IF($AD$17&gt;$G106,($G106-$G105)*AE106,($AD$17-$G105)*AE106),0)</f>
        <v>0</v>
      </c>
      <c r="BL106" s="275">
        <f>IF($AG$17&gt;$G105,IF($AG$17&gt;$G106,($G106-$G105)*AH106,($AG$17-$G105)*AH106),0)</f>
        <v>0</v>
      </c>
      <c r="BO106" s="275">
        <f>IF($AJ$17&gt;$G105,IF($AJ$17&gt;$G106,($G106-$G105)*AK106,($AJ$17-$G105)*AK106),0)</f>
        <v>0</v>
      </c>
    </row>
    <row r="107" spans="1:68" ht="18" customHeight="1" outlineLevel="1" x14ac:dyDescent="0.2">
      <c r="A107" s="1"/>
      <c r="B107" s="498"/>
      <c r="C107" s="499"/>
      <c r="D107" s="559"/>
      <c r="E107" s="559"/>
      <c r="F107" s="206" t="s">
        <v>480</v>
      </c>
      <c r="G107" s="294">
        <v>1000000</v>
      </c>
      <c r="H107" s="309"/>
      <c r="I107" s="370"/>
      <c r="J107" s="247">
        <f t="shared" ref="J107:J109" si="51">IF(I$17=0,0,IF(I$17&gt;$G106,(IF($H$105="X",K107,IF(I$105="X",K107,0))),0))</f>
        <v>0</v>
      </c>
      <c r="K107" s="54">
        <f>'Tabella-Z2'!G84</f>
        <v>2.1000000000000001E-2</v>
      </c>
      <c r="L107" s="351"/>
      <c r="M107" s="247">
        <f t="shared" ref="M107:M109" si="52">IF(L$17=0,0,IF(L$17&gt;$G106,(IF($H$105="X",N107,IF(L$105="X",N107,0))),0))</f>
        <v>0</v>
      </c>
      <c r="N107" s="54">
        <f>IF(L19="",0,IF(VLOOKUP($L$19,'Tabella-Z1'!$J$26:$L$31,3)=13,'Tabella-Z2'!H84,'Tabella-Z2'!I84))</f>
        <v>0</v>
      </c>
      <c r="O107" s="351"/>
      <c r="P107" s="247">
        <f t="shared" ref="P107:P109" si="53">IF(O$17=0,0,IF(O$17&gt;$G106,(IF($H$105="X",Q107,IF(O$105="X",Q107,0))),0))</f>
        <v>0</v>
      </c>
      <c r="Q107" s="54">
        <f>'Tabella-Z2'!J84</f>
        <v>2.1000000000000001E-2</v>
      </c>
      <c r="R107" s="351"/>
      <c r="S107" s="247">
        <f t="shared" ref="S107:S109" si="54">IF(R$17=0,0,IF(R$17&gt;$G106,(IF($H$105="X",T107,IF(R$105="X",T107,0))),0))</f>
        <v>0</v>
      </c>
      <c r="T107" s="54">
        <f>'Tabella-Z2'!J84</f>
        <v>2.1000000000000001E-2</v>
      </c>
      <c r="U107" s="351"/>
      <c r="V107" s="247">
        <f t="shared" ref="V107:V109" si="55">IF(U$17=0,0,IF(U$17&gt;$G106,(IF($H$105="X",W107,IF(U$105="X",W107,0))),0))</f>
        <v>0</v>
      </c>
      <c r="W107" s="54">
        <f>'Tabella-Z2'!J84</f>
        <v>2.1000000000000001E-2</v>
      </c>
      <c r="X107" s="351"/>
      <c r="Y107" s="247">
        <f t="shared" ref="Y107:Y109" si="56">IF(X$17=0,0,IF(X$17&gt;$G106,(IF($H$105="X",Z107,IF(X$105="X",Z107,0))),0))</f>
        <v>0</v>
      </c>
      <c r="Z107" s="54">
        <f>'Tabella-Z2'!L84</f>
        <v>7.0000000000000007E-2</v>
      </c>
      <c r="AA107" s="351"/>
      <c r="AB107" s="247">
        <f t="shared" ref="AB107:AB109" si="57">IF(AA$17=0,0,IF(AA$17&gt;$G106,(IF($H$105="X",AC107,IF(AA$105="X",AC107,0))),0))</f>
        <v>0</v>
      </c>
      <c r="AC107" s="54">
        <f>'Tabella-Z2'!M84</f>
        <v>9.6000000000000002E-2</v>
      </c>
      <c r="AD107" s="319" t="s">
        <v>3</v>
      </c>
      <c r="AE107" s="320"/>
      <c r="AF107" s="320"/>
      <c r="AG107" s="351"/>
      <c r="AH107" s="247">
        <f t="shared" ref="AH107:AH109" si="58">IF(AG$17=0,0,IF(AG$17&gt;$G106,(IF($H$105="X",AI107,IF(AG$105="X",AI107,0))),0))</f>
        <v>0</v>
      </c>
      <c r="AI107" s="54">
        <f>'Tabella-Z2'!O84</f>
        <v>9.6000000000000002E-2</v>
      </c>
      <c r="AJ107" s="321" t="s">
        <v>3</v>
      </c>
      <c r="AK107" s="320"/>
      <c r="AL107" s="322"/>
      <c r="AM107" s="8"/>
      <c r="AN107" s="275">
        <f>IF($I$17&gt;$G106,IF($I$17&gt;$G107,($G107-$G106)*J107,($I$17-$G106)*J107),0)</f>
        <v>0</v>
      </c>
      <c r="AQ107" s="275">
        <f>IF($L$17&gt;$G106,IF($L$17&gt;$G107,($G107-$G106)*M107,($L$17-$G106)*M107),0)</f>
        <v>0</v>
      </c>
      <c r="AT107" s="275">
        <f>IF($O$17&gt;$G106,IF($O$17&gt;$G107,($G107-$G106)*P107,($O$17-$G106)*P107),0)</f>
        <v>0</v>
      </c>
      <c r="AU107" s="275"/>
      <c r="AW107" s="275">
        <f>IF($R$17&gt;$G106,IF($R$17&gt;$G107,($G107-$G106)*S107,($R$17-$G106)*S107),0)</f>
        <v>0</v>
      </c>
      <c r="AZ107" s="275">
        <f>IF($U$17&gt;$G106,IF($U$17&gt;$G107,($G107-$G106)*V107,($U$17-$G106)*V107),0)</f>
        <v>0</v>
      </c>
      <c r="BC107" s="275">
        <f>IF($X$17&gt;$G106,IF($X$17&gt;$G107,($G107-$G106)*Y107,($X$17-$G106)*Y107),0)</f>
        <v>0</v>
      </c>
      <c r="BF107" s="275">
        <f>IF($AA$17&gt;$G106,IF($AA$17&gt;$G107,($G107-$G106)*AB107,($AA$17-$G106)*AB107),0)</f>
        <v>0</v>
      </c>
      <c r="BI107" s="275">
        <f>IF($AD$17&gt;$G106,IF($AD$17&gt;$G107,($G107-$G106)*AE107,($AD$17-$G106)*AE107),0)</f>
        <v>0</v>
      </c>
      <c r="BL107" s="275">
        <f>IF($AG$17&gt;$G106,IF($AG$17&gt;$G107,($G107-$G106)*AH107,($AG$17-$G106)*AH107),0)</f>
        <v>0</v>
      </c>
      <c r="BO107" s="275">
        <f>IF($AJ$17&gt;$G106,IF($AJ$17&gt;$G107,($G107-$G106)*AK107,($AJ$17-$G106)*AK107),0)</f>
        <v>0</v>
      </c>
    </row>
    <row r="108" spans="1:68" ht="18" customHeight="1" outlineLevel="1" x14ac:dyDescent="0.2">
      <c r="A108" s="1"/>
      <c r="B108" s="498"/>
      <c r="C108" s="499"/>
      <c r="D108" s="559"/>
      <c r="E108" s="559"/>
      <c r="F108" s="206" t="s">
        <v>480</v>
      </c>
      <c r="G108" s="294">
        <v>2500000</v>
      </c>
      <c r="H108" s="309"/>
      <c r="I108" s="370"/>
      <c r="J108" s="247">
        <f t="shared" si="51"/>
        <v>0</v>
      </c>
      <c r="K108" s="54">
        <f>'Tabella-Z2'!G85</f>
        <v>2.9000000000000001E-2</v>
      </c>
      <c r="L108" s="351"/>
      <c r="M108" s="247">
        <f t="shared" si="52"/>
        <v>0</v>
      </c>
      <c r="N108" s="54">
        <f>IF(L19="",0,IF(VLOOKUP($L$19,'Tabella-Z1'!$J$26:$L$31,3)=13,'Tabella-Z2'!H85,'Tabella-Z2'!I85))</f>
        <v>0</v>
      </c>
      <c r="O108" s="351"/>
      <c r="P108" s="247">
        <f t="shared" si="53"/>
        <v>0</v>
      </c>
      <c r="Q108" s="54">
        <f>'Tabella-Z2'!J85</f>
        <v>2.9000000000000001E-2</v>
      </c>
      <c r="R108" s="351"/>
      <c r="S108" s="247">
        <f t="shared" si="54"/>
        <v>0</v>
      </c>
      <c r="T108" s="54">
        <f>'Tabella-Z2'!J85</f>
        <v>2.9000000000000001E-2</v>
      </c>
      <c r="U108" s="351"/>
      <c r="V108" s="247">
        <f t="shared" si="55"/>
        <v>0</v>
      </c>
      <c r="W108" s="54">
        <f>'Tabella-Z2'!J85</f>
        <v>2.9000000000000001E-2</v>
      </c>
      <c r="X108" s="351"/>
      <c r="Y108" s="247">
        <f t="shared" si="56"/>
        <v>0</v>
      </c>
      <c r="Z108" s="54">
        <f>'Tabella-Z2'!L85</f>
        <v>3.5000000000000003E-2</v>
      </c>
      <c r="AA108" s="351"/>
      <c r="AB108" s="247">
        <f t="shared" si="57"/>
        <v>0</v>
      </c>
      <c r="AC108" s="54">
        <f>'Tabella-Z2'!M85</f>
        <v>7.9000000000000001E-2</v>
      </c>
      <c r="AD108" s="319" t="s">
        <v>3</v>
      </c>
      <c r="AE108" s="320"/>
      <c r="AF108" s="320"/>
      <c r="AG108" s="351"/>
      <c r="AH108" s="247">
        <f t="shared" si="58"/>
        <v>0</v>
      </c>
      <c r="AI108" s="54">
        <f>'Tabella-Z2'!O85</f>
        <v>7.9000000000000001E-2</v>
      </c>
      <c r="AJ108" s="321" t="s">
        <v>3</v>
      </c>
      <c r="AK108" s="320"/>
      <c r="AL108" s="322"/>
      <c r="AM108" s="8"/>
      <c r="AN108" s="275">
        <f>IF($I$17&gt;$G107,IF($I$17&gt;$G108,($G108-$G107)*J108,($I$17-$G107)*J108),0)</f>
        <v>0</v>
      </c>
      <c r="AQ108" s="275">
        <f>IF($L$17&gt;$G107,IF($L$17&gt;$G108,($G108-$G107)*M108,($L$17-$G107)*M108),0)</f>
        <v>0</v>
      </c>
      <c r="AT108" s="275">
        <f>IF($O$17&gt;$G107,IF($O$17&gt;$G108,($G108-$G107)*P108,($O$17-$G107)*P108),0)</f>
        <v>0</v>
      </c>
      <c r="AU108" s="275"/>
      <c r="AW108" s="275">
        <f>IF($R$17&gt;$G107,IF($R$17&gt;$G108,($G108-$G107)*S108,($R$17-$G107)*S108),0)</f>
        <v>0</v>
      </c>
      <c r="AZ108" s="275">
        <f>IF($U$17&gt;$G107,IF($U$17&gt;$G108,($G108-$G107)*V108,($U$17-$G107)*V108),0)</f>
        <v>0</v>
      </c>
      <c r="BC108" s="275">
        <f>IF($X$17&gt;$G107,IF($X$17&gt;$G108,($G108-$G107)*Y108,($X$17-$G107)*Y108),0)</f>
        <v>0</v>
      </c>
      <c r="BF108" s="275">
        <f>IF($AA$17&gt;$G107,IF($AA$17&gt;$G108,($G108-$G107)*AB108,($AA$17-$G107)*AB108),0)</f>
        <v>0</v>
      </c>
      <c r="BI108" s="275">
        <f>IF($AD$17&gt;$G107,IF($AD$17&gt;$G108,($G108-$G107)*AE108,($AD$17-$G107)*AE108),0)</f>
        <v>0</v>
      </c>
      <c r="BL108" s="275">
        <f>IF($AG$17&gt;$G107,IF($AG$17&gt;$G108,($G108-$G107)*AH108,($AG$17-$G107)*AH108),0)</f>
        <v>0</v>
      </c>
      <c r="BO108" s="275">
        <f>IF($AJ$17&gt;$G107,IF($AJ$17&gt;$G108,($G108-$G107)*AK108,($AJ$17-$G107)*AK108),0)</f>
        <v>0</v>
      </c>
    </row>
    <row r="109" spans="1:68" ht="18" customHeight="1" outlineLevel="1" x14ac:dyDescent="0.2">
      <c r="A109" s="1"/>
      <c r="B109" s="498"/>
      <c r="C109" s="499"/>
      <c r="D109" s="559"/>
      <c r="E109" s="559"/>
      <c r="F109" s="206" t="s">
        <v>480</v>
      </c>
      <c r="G109" s="294">
        <v>10000000</v>
      </c>
      <c r="H109" s="309"/>
      <c r="I109" s="370"/>
      <c r="J109" s="247">
        <f t="shared" si="51"/>
        <v>0</v>
      </c>
      <c r="K109" s="54">
        <f>'Tabella-Z2'!G86</f>
        <v>3.7999999999999999E-2</v>
      </c>
      <c r="L109" s="351"/>
      <c r="M109" s="247">
        <f t="shared" si="52"/>
        <v>0</v>
      </c>
      <c r="N109" s="54">
        <f>IF(L19="",0,IF(VLOOKUP($L$19,'Tabella-Z1'!$J$26:$L$31,3)=13,'Tabella-Z2'!H86,'Tabella-Z2'!I86))</f>
        <v>0</v>
      </c>
      <c r="O109" s="351"/>
      <c r="P109" s="247">
        <f t="shared" si="53"/>
        <v>0</v>
      </c>
      <c r="Q109" s="54">
        <f>'Tabella-Z2'!J86</f>
        <v>3.7999999999999999E-2</v>
      </c>
      <c r="R109" s="351"/>
      <c r="S109" s="247">
        <f t="shared" si="54"/>
        <v>0</v>
      </c>
      <c r="T109" s="54">
        <f>'Tabella-Z2'!J86</f>
        <v>3.7999999999999999E-2</v>
      </c>
      <c r="U109" s="351"/>
      <c r="V109" s="247">
        <f t="shared" si="55"/>
        <v>0</v>
      </c>
      <c r="W109" s="54">
        <f>'Tabella-Z2'!J86</f>
        <v>3.7999999999999999E-2</v>
      </c>
      <c r="X109" s="351"/>
      <c r="Y109" s="247">
        <f t="shared" si="56"/>
        <v>0</v>
      </c>
      <c r="Z109" s="54">
        <f>'Tabella-Z2'!L86</f>
        <v>0.02</v>
      </c>
      <c r="AA109" s="351"/>
      <c r="AB109" s="247">
        <f t="shared" si="57"/>
        <v>0</v>
      </c>
      <c r="AC109" s="54">
        <f>'Tabella-Z2'!M86</f>
        <v>5.3999999999999999E-2</v>
      </c>
      <c r="AD109" s="319" t="s">
        <v>3</v>
      </c>
      <c r="AE109" s="320"/>
      <c r="AF109" s="320"/>
      <c r="AG109" s="351"/>
      <c r="AH109" s="247">
        <f t="shared" si="58"/>
        <v>0</v>
      </c>
      <c r="AI109" s="54">
        <f>'Tabella-Z2'!O86</f>
        <v>5.3999999999999999E-2</v>
      </c>
      <c r="AJ109" s="321" t="s">
        <v>3</v>
      </c>
      <c r="AK109" s="320"/>
      <c r="AL109" s="322"/>
      <c r="AM109" s="8"/>
      <c r="AN109" s="275">
        <f>IF($I$17&gt;$G108,IF($I$17&gt;$G109,($G109-$G108)*J109,($I$17-$G108)*J109),0)</f>
        <v>0</v>
      </c>
      <c r="AQ109" s="275">
        <f>IF($L$17&gt;$G108,IF($L$17&gt;$G109,($G109-$G108)*M109,($L$17-$G108)*M109),0)</f>
        <v>0</v>
      </c>
      <c r="AT109" s="275">
        <f>IF($O$17&gt;$G108,IF($O$17&gt;$G109,($G109-$G108)*P109,($O$17-$G108)*P109),0)</f>
        <v>0</v>
      </c>
      <c r="AU109" s="275"/>
      <c r="AW109" s="275">
        <f>IF($R$17&gt;$G108,IF($R$17&gt;$G109,($G109-$G108)*S109,($R$17-$G108)*S109),0)</f>
        <v>0</v>
      </c>
      <c r="AZ109" s="275">
        <f>IF($U$17&gt;$G108,IF($U$17&gt;$G109,($G109-$G108)*V109,($U$17-$G108)*V109),0)</f>
        <v>0</v>
      </c>
      <c r="BC109" s="275">
        <f>IF($X$17&gt;$G108,IF($X$17&gt;$G109,($G109-$G108)*Y109,($X$17-$G108)*Y109),0)</f>
        <v>0</v>
      </c>
      <c r="BF109" s="275">
        <f>IF($AA$17&gt;$G108,IF($AA$17&gt;$G109,($G109-$G108)*AB109,($AA$17-$G108)*AB109),0)</f>
        <v>0</v>
      </c>
      <c r="BI109" s="275">
        <f>IF($AD$17&gt;$G108,IF($AD$17&gt;$G109,($G109-$G108)*AE109,($AD$17-$G108)*AE109),0)</f>
        <v>0</v>
      </c>
      <c r="BL109" s="275">
        <f>IF($AG$17&gt;$G108,IF($AG$17&gt;$G109,($G109-$G108)*AH109,($AG$17-$G108)*AH109),0)</f>
        <v>0</v>
      </c>
      <c r="BO109" s="275">
        <f>IF($AJ$17&gt;$G108,IF($AJ$17&gt;$G109,($G109-$G108)*AK109,($AJ$17-$G108)*AK109),0)</f>
        <v>0</v>
      </c>
    </row>
    <row r="110" spans="1:68" ht="18" customHeight="1" outlineLevel="1" x14ac:dyDescent="0.2">
      <c r="A110" s="1"/>
      <c r="B110" s="498"/>
      <c r="C110" s="499"/>
      <c r="D110" s="560"/>
      <c r="E110" s="560"/>
      <c r="F110" s="206" t="s">
        <v>481</v>
      </c>
      <c r="G110" s="295"/>
      <c r="H110" s="368"/>
      <c r="I110" s="371"/>
      <c r="J110" s="45">
        <f>IF(I$17=0,0,IF(I$17&gt;$G109,(IF($H105="X",K110,IF(I$105="X",K110,0))),0))</f>
        <v>0</v>
      </c>
      <c r="K110" s="46">
        <f>'Tabella-Z2'!G87</f>
        <v>2.8000000000000001E-2</v>
      </c>
      <c r="L110" s="352"/>
      <c r="M110" s="45">
        <f>IF(L$17=0,0,IF(L$17&gt;$G109,(IF($H105="X",N110,IF(L$105="X",N110,0))),0))</f>
        <v>0</v>
      </c>
      <c r="N110" s="46">
        <f>IF(L19="",0,IF(VLOOKUP($L$19,'Tabella-Z1'!$J$26:$L$31,3)=13,'Tabella-Z2'!H87,'Tabella-Z2'!I87))</f>
        <v>0</v>
      </c>
      <c r="O110" s="352"/>
      <c r="P110" s="45">
        <f>IF(O$17=0,0,IF(O$17&gt;$G109,(IF($H105="X",Q110,IF(O$105="X",Q110,0))),0))</f>
        <v>0</v>
      </c>
      <c r="Q110" s="46">
        <f>'Tabella-Z2'!J87</f>
        <v>2.8000000000000001E-2</v>
      </c>
      <c r="R110" s="352"/>
      <c r="S110" s="45">
        <f>IF(R$17=0,0,IF(R$17&gt;$G109,(IF($H105="X",T110,IF(R$105="X",T110,0))),0))</f>
        <v>0</v>
      </c>
      <c r="T110" s="46">
        <f>'Tabella-Z2'!J87</f>
        <v>2.8000000000000001E-2</v>
      </c>
      <c r="U110" s="352"/>
      <c r="V110" s="45">
        <f>IF(U$17=0,0,IF(U$17&gt;$G109,(IF($H105="X",W110,IF(U$105="X",W110,0))),0))</f>
        <v>0</v>
      </c>
      <c r="W110" s="46">
        <f>'Tabella-Z2'!J87</f>
        <v>2.8000000000000001E-2</v>
      </c>
      <c r="X110" s="352"/>
      <c r="Y110" s="45">
        <f>IF(X$17=0,0,IF(X$17&gt;$G109,(IF($H105="X",Z110,IF(X$105="X",Z110,0))),0))</f>
        <v>0</v>
      </c>
      <c r="Z110" s="46">
        <f>'Tabella-Z2'!L87</f>
        <v>1.7999999999999999E-2</v>
      </c>
      <c r="AA110" s="352"/>
      <c r="AB110" s="45">
        <f>IF(AA$17=0,0,IF(AA$17&gt;$G109,(IF($H105="X",AC110,IF(AA$105="X",AC110,0))),0))</f>
        <v>0</v>
      </c>
      <c r="AC110" s="46">
        <f>'Tabella-Z2'!M87</f>
        <v>3.5000000000000003E-2</v>
      </c>
      <c r="AD110" s="326" t="s">
        <v>3</v>
      </c>
      <c r="AE110" s="327"/>
      <c r="AF110" s="327"/>
      <c r="AG110" s="352"/>
      <c r="AH110" s="45">
        <f>IF(AG$17=0,0,IF(AG$17&gt;$G109,(IF($H105="X",AI110,IF(AG$105="X",AI110,0))),0))</f>
        <v>0</v>
      </c>
      <c r="AI110" s="46">
        <f>'Tabella-Z2'!O87</f>
        <v>3.5000000000000003E-2</v>
      </c>
      <c r="AJ110" s="328" t="s">
        <v>3</v>
      </c>
      <c r="AK110" s="327"/>
      <c r="AL110" s="329"/>
      <c r="AM110" s="8"/>
      <c r="AN110" s="275">
        <f>IF($I$17&gt;$G109,($I$17-$G109)*J110,0)</f>
        <v>0</v>
      </c>
      <c r="AO110" s="305">
        <f>IF(I$17=0,0,SUM(AN105:AN110)/I$17)</f>
        <v>0</v>
      </c>
      <c r="AQ110" s="275">
        <f>IF($L$17&gt;$G109,($L$17-$G109)*M110,0)</f>
        <v>0</v>
      </c>
      <c r="AR110" s="305">
        <f>IF(L$17=0,0,SUM(AQ105:AQ110)/L$17)</f>
        <v>0</v>
      </c>
      <c r="AT110" s="275">
        <f>IF($O$17&gt;$G109,($O$17-$G109)*P110,0)</f>
        <v>0</v>
      </c>
      <c r="AU110" s="305">
        <f>IF(O$17=0,0,SUM(AT105:AT110)/O$17)</f>
        <v>0</v>
      </c>
      <c r="AW110" s="275">
        <f>IF($R$17&gt;$G109,($R$17-$G109)*S110,0)</f>
        <v>0</v>
      </c>
      <c r="AX110" s="305">
        <f>IF(R$17=0,0,SUM(AW105:AW110)/R$17)</f>
        <v>0</v>
      </c>
      <c r="AZ110" s="275">
        <f>IF($U$17&gt;$G109,($U$17-$G109)*V110,0)</f>
        <v>0</v>
      </c>
      <c r="BA110" s="305">
        <f>IF(U$17=0,0,SUM(AZ105:AZ110)/U$17)</f>
        <v>0</v>
      </c>
      <c r="BC110" s="275">
        <f>IF($X$17&gt;$G109,($X$17-$G109)*Y110,0)</f>
        <v>0</v>
      </c>
      <c r="BD110" s="305">
        <f>IF(X$17=0,0,SUM(BC105:BC110)/X$17)</f>
        <v>0</v>
      </c>
      <c r="BF110" s="275">
        <f>IF($AA$17&gt;$G109,($AA$17-$G109)*AB110,0)</f>
        <v>0</v>
      </c>
      <c r="BG110" s="305">
        <f>IF(AA$17=0,0,SUM(BF105:BF110)/AA$17)</f>
        <v>0</v>
      </c>
      <c r="BI110" s="275">
        <f>IF($AD$17&gt;$G109,($AD$17-$G109)*AE110,0)</f>
        <v>0</v>
      </c>
      <c r="BJ110" s="305">
        <f>IF(AD$17=0,0,SUM(BI105:BI110)/AD$17)</f>
        <v>0</v>
      </c>
      <c r="BL110" s="275">
        <f>IF($AG$17&gt;$G109,($AG$17-$G109)*AH110,0)</f>
        <v>0</v>
      </c>
      <c r="BM110" s="305">
        <f>IF(AG$17=0,0,SUM(BL105:BL110)/AG$17)</f>
        <v>0</v>
      </c>
      <c r="BO110" s="275">
        <f>IF($AJ$17&gt;$G109,($AJ$17-$G109)*AK110,0)</f>
        <v>0</v>
      </c>
      <c r="BP110" s="305">
        <f>IF(AJ$17=0,0,SUM(BO105:BO110)/AJ$17)</f>
        <v>0</v>
      </c>
    </row>
    <row r="111" spans="1:68" ht="18" customHeight="1" outlineLevel="1" x14ac:dyDescent="0.2">
      <c r="A111" s="1"/>
      <c r="B111" s="498"/>
      <c r="C111" s="499"/>
      <c r="D111" s="206" t="s">
        <v>567</v>
      </c>
      <c r="E111" s="488" t="s">
        <v>568</v>
      </c>
      <c r="F111" s="509"/>
      <c r="G111" s="510"/>
      <c r="H111" s="39"/>
      <c r="I111" s="356" t="s">
        <v>3</v>
      </c>
      <c r="J111" s="324"/>
      <c r="K111" s="324"/>
      <c r="L111" s="271"/>
      <c r="M111" s="272">
        <f t="shared" si="37"/>
        <v>0</v>
      </c>
      <c r="N111" s="273">
        <f>'Tabella-Z2'!H88</f>
        <v>0.09</v>
      </c>
      <c r="O111" s="356" t="s">
        <v>3</v>
      </c>
      <c r="P111" s="324"/>
      <c r="Q111" s="324"/>
      <c r="R111" s="356" t="s">
        <v>3</v>
      </c>
      <c r="S111" s="324"/>
      <c r="T111" s="324"/>
      <c r="U111" s="356" t="s">
        <v>3</v>
      </c>
      <c r="V111" s="324"/>
      <c r="W111" s="324"/>
      <c r="X111" s="356" t="s">
        <v>3</v>
      </c>
      <c r="Y111" s="324"/>
      <c r="Z111" s="324"/>
      <c r="AA111" s="356" t="s">
        <v>3</v>
      </c>
      <c r="AB111" s="324"/>
      <c r="AC111" s="324"/>
      <c r="AD111" s="356" t="s">
        <v>3</v>
      </c>
      <c r="AE111" s="324"/>
      <c r="AF111" s="324"/>
      <c r="AG111" s="356" t="s">
        <v>3</v>
      </c>
      <c r="AH111" s="324"/>
      <c r="AI111" s="324"/>
      <c r="AJ111" s="323" t="s">
        <v>3</v>
      </c>
      <c r="AK111" s="324"/>
      <c r="AL111" s="325"/>
      <c r="AM111" s="8"/>
    </row>
    <row r="112" spans="1:68" ht="18" customHeight="1" outlineLevel="1" x14ac:dyDescent="0.2">
      <c r="A112" s="1"/>
      <c r="B112" s="498"/>
      <c r="C112" s="499"/>
      <c r="D112" s="206" t="s">
        <v>569</v>
      </c>
      <c r="E112" s="488" t="s">
        <v>570</v>
      </c>
      <c r="F112" s="509"/>
      <c r="G112" s="510"/>
      <c r="H112" s="41"/>
      <c r="I112" s="319" t="s">
        <v>3</v>
      </c>
      <c r="J112" s="320"/>
      <c r="K112" s="320"/>
      <c r="L112" s="42"/>
      <c r="M112" s="43">
        <f t="shared" si="37"/>
        <v>0</v>
      </c>
      <c r="N112" s="54">
        <f>'Tabella-Z2'!H89</f>
        <v>0.12</v>
      </c>
      <c r="O112" s="319" t="s">
        <v>3</v>
      </c>
      <c r="P112" s="320"/>
      <c r="Q112" s="320"/>
      <c r="R112" s="319" t="s">
        <v>3</v>
      </c>
      <c r="S112" s="320"/>
      <c r="T112" s="320"/>
      <c r="U112" s="319" t="s">
        <v>3</v>
      </c>
      <c r="V112" s="320"/>
      <c r="W112" s="320"/>
      <c r="X112" s="319" t="s">
        <v>3</v>
      </c>
      <c r="Y112" s="320"/>
      <c r="Z112" s="320"/>
      <c r="AA112" s="319" t="s">
        <v>3</v>
      </c>
      <c r="AB112" s="320"/>
      <c r="AC112" s="320"/>
      <c r="AD112" s="319" t="s">
        <v>3</v>
      </c>
      <c r="AE112" s="320"/>
      <c r="AF112" s="320"/>
      <c r="AG112" s="319" t="s">
        <v>3</v>
      </c>
      <c r="AH112" s="320"/>
      <c r="AI112" s="320"/>
      <c r="AJ112" s="321" t="s">
        <v>3</v>
      </c>
      <c r="AK112" s="320"/>
      <c r="AL112" s="322"/>
      <c r="AM112" s="8"/>
    </row>
    <row r="113" spans="1:68" ht="18" customHeight="1" outlineLevel="1" x14ac:dyDescent="0.2">
      <c r="A113" s="1"/>
      <c r="B113" s="498"/>
      <c r="C113" s="499"/>
      <c r="D113" s="206" t="s">
        <v>571</v>
      </c>
      <c r="E113" s="488" t="s">
        <v>572</v>
      </c>
      <c r="F113" s="509"/>
      <c r="G113" s="510"/>
      <c r="H113" s="41"/>
      <c r="I113" s="319" t="s">
        <v>3</v>
      </c>
      <c r="J113" s="320"/>
      <c r="K113" s="320"/>
      <c r="L113" s="42"/>
      <c r="M113" s="43">
        <f t="shared" si="37"/>
        <v>0</v>
      </c>
      <c r="N113" s="54">
        <f>'Tabella-Z2'!H90</f>
        <v>0.18</v>
      </c>
      <c r="O113" s="319" t="s">
        <v>3</v>
      </c>
      <c r="P113" s="320"/>
      <c r="Q113" s="320"/>
      <c r="R113" s="319" t="s">
        <v>3</v>
      </c>
      <c r="S113" s="320"/>
      <c r="T113" s="320"/>
      <c r="U113" s="319" t="s">
        <v>3</v>
      </c>
      <c r="V113" s="320"/>
      <c r="W113" s="320"/>
      <c r="X113" s="319" t="s">
        <v>3</v>
      </c>
      <c r="Y113" s="320"/>
      <c r="Z113" s="320"/>
      <c r="AA113" s="319" t="s">
        <v>3</v>
      </c>
      <c r="AB113" s="320"/>
      <c r="AC113" s="320"/>
      <c r="AD113" s="319" t="s">
        <v>3</v>
      </c>
      <c r="AE113" s="320"/>
      <c r="AF113" s="320"/>
      <c r="AG113" s="319" t="s">
        <v>3</v>
      </c>
      <c r="AH113" s="320"/>
      <c r="AI113" s="320"/>
      <c r="AJ113" s="321" t="s">
        <v>3</v>
      </c>
      <c r="AK113" s="320"/>
      <c r="AL113" s="322"/>
      <c r="AM113" s="8"/>
    </row>
    <row r="114" spans="1:68" ht="18" customHeight="1" outlineLevel="1" x14ac:dyDescent="0.2">
      <c r="A114" s="1"/>
      <c r="B114" s="498"/>
      <c r="C114" s="499"/>
      <c r="D114" s="206" t="s">
        <v>573</v>
      </c>
      <c r="E114" s="488" t="s">
        <v>533</v>
      </c>
      <c r="F114" s="509"/>
      <c r="G114" s="510"/>
      <c r="H114" s="41"/>
      <c r="I114" s="49"/>
      <c r="J114" s="43">
        <f t="shared" ref="J114:J132" si="59">IF(I$17=0,0,(IF($H114="X",K114,IF(I114="X",K114,0))))</f>
        <v>0</v>
      </c>
      <c r="K114" s="54">
        <f>'Tabella-Z2'!G91</f>
        <v>0.05</v>
      </c>
      <c r="L114" s="42"/>
      <c r="M114" s="43">
        <f t="shared" si="37"/>
        <v>0</v>
      </c>
      <c r="N114" s="54">
        <f>'Tabella-Z2'!H91</f>
        <v>0.05</v>
      </c>
      <c r="O114" s="42"/>
      <c r="P114" s="43">
        <f t="shared" ref="P114:P132" si="60">IF(O$17=0,0,(IF($H114="X",Q114,IF(O114="X",Q114,0))))</f>
        <v>0</v>
      </c>
      <c r="Q114" s="54">
        <f>'Tabella-Z2'!J91</f>
        <v>0.05</v>
      </c>
      <c r="R114" s="42"/>
      <c r="S114" s="43">
        <f t="shared" ref="S114:S132" si="61">IF(R$17=0,0,(IF($H114="X",T114,IF(R114="X",T114,0))))</f>
        <v>0</v>
      </c>
      <c r="T114" s="54">
        <f>'Tabella-Z2'!J91</f>
        <v>0.05</v>
      </c>
      <c r="U114" s="42"/>
      <c r="V114" s="43">
        <f t="shared" ref="V114:V132" si="62">IF(U$17=0,0,(IF($H114="X",W114,IF(U114="X",W114,0))))</f>
        <v>0</v>
      </c>
      <c r="W114" s="54">
        <f>'Tabella-Z2'!J91</f>
        <v>0.05</v>
      </c>
      <c r="X114" s="42"/>
      <c r="Y114" s="43">
        <f t="shared" ref="Y114" si="63">IF(X$17=0,0,(IF($H114="X",Z114,IF(X114="X",Z114,0))))</f>
        <v>0</v>
      </c>
      <c r="Z114" s="54">
        <f>'Tabella-Z2'!L91</f>
        <v>0.05</v>
      </c>
      <c r="AA114" s="42"/>
      <c r="AB114" s="43">
        <f t="shared" ref="AB114" si="64">IF(AA$17=0,0,(IF($H114="X",AC114,IF(AA114="X",AC114,0))))</f>
        <v>0</v>
      </c>
      <c r="AC114" s="54">
        <f>'Tabella-Z2'!M91</f>
        <v>0.05</v>
      </c>
      <c r="AD114" s="42"/>
      <c r="AE114" s="43">
        <f t="shared" ref="AE114" si="65">IF(AD$17=0,0,(IF($H114="X",AF114,IF(AD114="X",AF114,0))))</f>
        <v>0</v>
      </c>
      <c r="AF114" s="54">
        <f>'Tabella-Z2'!N91</f>
        <v>0.05</v>
      </c>
      <c r="AG114" s="42"/>
      <c r="AH114" s="43">
        <f t="shared" ref="AH114" si="66">IF(AG$17=0,0,(IF($H114="X",AI114,IF(AG114="X",AI114,0))))</f>
        <v>0</v>
      </c>
      <c r="AI114" s="54">
        <f>'Tabella-Z2'!O91</f>
        <v>0.05</v>
      </c>
      <c r="AJ114" s="321" t="s">
        <v>3</v>
      </c>
      <c r="AK114" s="320"/>
      <c r="AL114" s="322"/>
      <c r="AM114" s="8"/>
    </row>
    <row r="115" spans="1:68" ht="18" customHeight="1" outlineLevel="1" x14ac:dyDescent="0.2">
      <c r="A115" s="1"/>
      <c r="B115" s="498"/>
      <c r="C115" s="499"/>
      <c r="D115" s="206" t="s">
        <v>574</v>
      </c>
      <c r="E115" s="488" t="s">
        <v>575</v>
      </c>
      <c r="F115" s="509"/>
      <c r="G115" s="510"/>
      <c r="H115" s="41"/>
      <c r="I115" s="49"/>
      <c r="J115" s="43">
        <f t="shared" si="59"/>
        <v>0</v>
      </c>
      <c r="K115" s="54">
        <f>'Tabella-Z2'!G92</f>
        <v>0.06</v>
      </c>
      <c r="L115" s="42"/>
      <c r="M115" s="43">
        <f t="shared" si="37"/>
        <v>0</v>
      </c>
      <c r="N115" s="54">
        <f>'Tabella-Z2'!H92</f>
        <v>0.06</v>
      </c>
      <c r="O115" s="42"/>
      <c r="P115" s="43">
        <f t="shared" si="60"/>
        <v>0</v>
      </c>
      <c r="Q115" s="54">
        <f>'Tabella-Z2'!J92</f>
        <v>0.06</v>
      </c>
      <c r="R115" s="42"/>
      <c r="S115" s="43">
        <f t="shared" si="61"/>
        <v>0</v>
      </c>
      <c r="T115" s="54">
        <f>'Tabella-Z2'!J92</f>
        <v>0.06</v>
      </c>
      <c r="U115" s="42"/>
      <c r="V115" s="43">
        <f t="shared" si="62"/>
        <v>0</v>
      </c>
      <c r="W115" s="54">
        <f>'Tabella-Z2'!J92</f>
        <v>0.06</v>
      </c>
      <c r="X115" s="319" t="s">
        <v>3</v>
      </c>
      <c r="Y115" s="320"/>
      <c r="Z115" s="320"/>
      <c r="AA115" s="319" t="s">
        <v>3</v>
      </c>
      <c r="AB115" s="320"/>
      <c r="AC115" s="320"/>
      <c r="AD115" s="319" t="s">
        <v>3</v>
      </c>
      <c r="AE115" s="320"/>
      <c r="AF115" s="320"/>
      <c r="AG115" s="319" t="s">
        <v>3</v>
      </c>
      <c r="AH115" s="320"/>
      <c r="AI115" s="320"/>
      <c r="AJ115" s="321" t="s">
        <v>3</v>
      </c>
      <c r="AK115" s="320"/>
      <c r="AL115" s="322"/>
      <c r="AM115" s="8"/>
    </row>
    <row r="116" spans="1:68" ht="18" customHeight="1" outlineLevel="1" x14ac:dyDescent="0.2">
      <c r="A116" s="1"/>
      <c r="B116" s="498"/>
      <c r="C116" s="499"/>
      <c r="D116" s="206" t="s">
        <v>576</v>
      </c>
      <c r="E116" s="488" t="s">
        <v>577</v>
      </c>
      <c r="F116" s="509"/>
      <c r="G116" s="510"/>
      <c r="H116" s="41"/>
      <c r="I116" s="49"/>
      <c r="J116" s="43">
        <f t="shared" si="59"/>
        <v>0</v>
      </c>
      <c r="K116" s="54">
        <f>'Tabella-Z2'!G93</f>
        <v>0.02</v>
      </c>
      <c r="L116" s="42"/>
      <c r="M116" s="43">
        <f t="shared" si="37"/>
        <v>0</v>
      </c>
      <c r="N116" s="54">
        <f>'Tabella-Z2'!H93</f>
        <v>0.02</v>
      </c>
      <c r="O116" s="42"/>
      <c r="P116" s="43">
        <f t="shared" si="60"/>
        <v>0</v>
      </c>
      <c r="Q116" s="54">
        <f>'Tabella-Z2'!J93</f>
        <v>0.02</v>
      </c>
      <c r="R116" s="42"/>
      <c r="S116" s="43">
        <f t="shared" si="61"/>
        <v>0</v>
      </c>
      <c r="T116" s="54">
        <f>'Tabella-Z2'!J93</f>
        <v>0.02</v>
      </c>
      <c r="U116" s="42"/>
      <c r="V116" s="43">
        <f t="shared" si="62"/>
        <v>0</v>
      </c>
      <c r="W116" s="54">
        <f>'Tabella-Z2'!J93</f>
        <v>0.02</v>
      </c>
      <c r="X116" s="42"/>
      <c r="Y116" s="43">
        <f t="shared" ref="Y116:Y117" si="67">IF(X$17=0,0,(IF($H116="X",Z116,IF(X116="X",Z116,0))))</f>
        <v>0</v>
      </c>
      <c r="Z116" s="54">
        <f>'Tabella-Z2'!L93</f>
        <v>0.02</v>
      </c>
      <c r="AA116" s="42"/>
      <c r="AB116" s="43">
        <f t="shared" ref="AB116" si="68">IF(AA$17=0,0,(IF($H116="X",AC116,IF(AA116="X",AC116,0))))</f>
        <v>0</v>
      </c>
      <c r="AC116" s="54">
        <f>'Tabella-Z2'!M93</f>
        <v>0.02</v>
      </c>
      <c r="AD116" s="42"/>
      <c r="AE116" s="43">
        <f t="shared" ref="AE116" si="69">IF(AD$17=0,0,(IF($H116="X",AF116,IF(AD116="X",AF116,0))))</f>
        <v>0</v>
      </c>
      <c r="AF116" s="54">
        <f>'Tabella-Z2'!N93</f>
        <v>0.02</v>
      </c>
      <c r="AG116" s="42"/>
      <c r="AH116" s="43">
        <f t="shared" ref="AH116" si="70">IF(AG$17=0,0,(IF($H116="X",AI116,IF(AG116="X",AI116,0))))</f>
        <v>0</v>
      </c>
      <c r="AI116" s="54">
        <f>'Tabella-Z2'!O93</f>
        <v>0.02</v>
      </c>
      <c r="AJ116" s="321" t="s">
        <v>3</v>
      </c>
      <c r="AK116" s="320"/>
      <c r="AL116" s="322"/>
      <c r="AM116" s="8"/>
    </row>
    <row r="117" spans="1:68" ht="18" customHeight="1" outlineLevel="1" x14ac:dyDescent="0.2">
      <c r="A117" s="1"/>
      <c r="B117" s="498"/>
      <c r="C117" s="499"/>
      <c r="D117" s="206" t="s">
        <v>578</v>
      </c>
      <c r="E117" s="488" t="s">
        <v>579</v>
      </c>
      <c r="F117" s="509"/>
      <c r="G117" s="510"/>
      <c r="H117" s="41"/>
      <c r="I117" s="49"/>
      <c r="J117" s="43">
        <f t="shared" si="59"/>
        <v>0</v>
      </c>
      <c r="K117" s="54">
        <f>'Tabella-Z2'!G94</f>
        <v>0.02</v>
      </c>
      <c r="L117" s="42"/>
      <c r="M117" s="43">
        <f t="shared" si="37"/>
        <v>0</v>
      </c>
      <c r="N117" s="54">
        <f>'Tabella-Z2'!H94</f>
        <v>0.02</v>
      </c>
      <c r="O117" s="42"/>
      <c r="P117" s="43">
        <f t="shared" si="60"/>
        <v>0</v>
      </c>
      <c r="Q117" s="54">
        <f>'Tabella-Z2'!J94</f>
        <v>0.02</v>
      </c>
      <c r="R117" s="42"/>
      <c r="S117" s="43">
        <f t="shared" si="61"/>
        <v>0</v>
      </c>
      <c r="T117" s="54">
        <f>'Tabella-Z2'!J94</f>
        <v>0.02</v>
      </c>
      <c r="U117" s="42"/>
      <c r="V117" s="43">
        <f t="shared" si="62"/>
        <v>0</v>
      </c>
      <c r="W117" s="54">
        <f>'Tabella-Z2'!J94</f>
        <v>0.02</v>
      </c>
      <c r="X117" s="42"/>
      <c r="Y117" s="43">
        <f t="shared" si="67"/>
        <v>0</v>
      </c>
      <c r="Z117" s="54">
        <f>'Tabella-Z2'!L94</f>
        <v>0.02</v>
      </c>
      <c r="AA117" s="319" t="s">
        <v>3</v>
      </c>
      <c r="AB117" s="320"/>
      <c r="AC117" s="320"/>
      <c r="AD117" s="319" t="s">
        <v>3</v>
      </c>
      <c r="AE117" s="320"/>
      <c r="AF117" s="320"/>
      <c r="AG117" s="319" t="s">
        <v>3</v>
      </c>
      <c r="AH117" s="320"/>
      <c r="AI117" s="320"/>
      <c r="AJ117" s="321" t="s">
        <v>3</v>
      </c>
      <c r="AK117" s="320"/>
      <c r="AL117" s="322"/>
      <c r="AM117" s="8"/>
    </row>
    <row r="118" spans="1:68" ht="18" customHeight="1" outlineLevel="1" x14ac:dyDescent="0.2">
      <c r="A118" s="1"/>
      <c r="B118" s="498"/>
      <c r="C118" s="499"/>
      <c r="D118" s="206" t="s">
        <v>580</v>
      </c>
      <c r="E118" s="488" t="s">
        <v>581</v>
      </c>
      <c r="F118" s="509"/>
      <c r="G118" s="510"/>
      <c r="H118" s="41"/>
      <c r="I118" s="49"/>
      <c r="J118" s="43">
        <f t="shared" si="59"/>
        <v>0</v>
      </c>
      <c r="K118" s="54">
        <f>'Tabella-Z2'!G95</f>
        <v>0.03</v>
      </c>
      <c r="L118" s="42"/>
      <c r="M118" s="43">
        <f t="shared" si="37"/>
        <v>0</v>
      </c>
      <c r="N118" s="54">
        <f>'Tabella-Z2'!H95</f>
        <v>0.03</v>
      </c>
      <c r="O118" s="42"/>
      <c r="P118" s="43">
        <f t="shared" si="60"/>
        <v>0</v>
      </c>
      <c r="Q118" s="54">
        <f>'Tabella-Z2'!J95</f>
        <v>0.03</v>
      </c>
      <c r="R118" s="42"/>
      <c r="S118" s="43">
        <f t="shared" si="61"/>
        <v>0</v>
      </c>
      <c r="T118" s="54">
        <f>'Tabella-Z2'!J95</f>
        <v>0.03</v>
      </c>
      <c r="U118" s="42"/>
      <c r="V118" s="43">
        <f t="shared" si="62"/>
        <v>0</v>
      </c>
      <c r="W118" s="54">
        <f>'Tabella-Z2'!J95</f>
        <v>0.03</v>
      </c>
      <c r="X118" s="319" t="s">
        <v>3</v>
      </c>
      <c r="Y118" s="320"/>
      <c r="Z118" s="320"/>
      <c r="AA118" s="319" t="s">
        <v>3</v>
      </c>
      <c r="AB118" s="320"/>
      <c r="AC118" s="320"/>
      <c r="AD118" s="319" t="s">
        <v>3</v>
      </c>
      <c r="AE118" s="320"/>
      <c r="AF118" s="320"/>
      <c r="AG118" s="319" t="s">
        <v>3</v>
      </c>
      <c r="AH118" s="320"/>
      <c r="AI118" s="320"/>
      <c r="AJ118" s="321" t="s">
        <v>3</v>
      </c>
      <c r="AK118" s="320"/>
      <c r="AL118" s="322"/>
      <c r="AM118" s="8"/>
    </row>
    <row r="119" spans="1:68" ht="18" customHeight="1" outlineLevel="1" x14ac:dyDescent="0.2">
      <c r="A119" s="1"/>
      <c r="B119" s="498"/>
      <c r="C119" s="499"/>
      <c r="D119" s="206" t="s">
        <v>582</v>
      </c>
      <c r="E119" s="488" t="s">
        <v>583</v>
      </c>
      <c r="F119" s="509"/>
      <c r="G119" s="510"/>
      <c r="H119" s="41"/>
      <c r="I119" s="49"/>
      <c r="J119" s="43">
        <f t="shared" si="59"/>
        <v>0</v>
      </c>
      <c r="K119" s="54">
        <f>'Tabella-Z2'!G96</f>
        <v>0.02</v>
      </c>
      <c r="L119" s="42"/>
      <c r="M119" s="43">
        <f t="shared" si="37"/>
        <v>0</v>
      </c>
      <c r="N119" s="54">
        <f>'Tabella-Z2'!H96</f>
        <v>0.02</v>
      </c>
      <c r="O119" s="42"/>
      <c r="P119" s="43">
        <f t="shared" si="60"/>
        <v>0</v>
      </c>
      <c r="Q119" s="54">
        <f>'Tabella-Z2'!J96</f>
        <v>0.02</v>
      </c>
      <c r="R119" s="42"/>
      <c r="S119" s="43">
        <f t="shared" si="61"/>
        <v>0</v>
      </c>
      <c r="T119" s="54">
        <f>'Tabella-Z2'!J96</f>
        <v>0.02</v>
      </c>
      <c r="U119" s="42"/>
      <c r="V119" s="43">
        <f t="shared" si="62"/>
        <v>0</v>
      </c>
      <c r="W119" s="54">
        <f>'Tabella-Z2'!J96</f>
        <v>0.02</v>
      </c>
      <c r="X119" s="319" t="s">
        <v>3</v>
      </c>
      <c r="Y119" s="320"/>
      <c r="Z119" s="320"/>
      <c r="AA119" s="319" t="s">
        <v>3</v>
      </c>
      <c r="AB119" s="320"/>
      <c r="AC119" s="320"/>
      <c r="AD119" s="319" t="s">
        <v>3</v>
      </c>
      <c r="AE119" s="320"/>
      <c r="AF119" s="320"/>
      <c r="AG119" s="319" t="s">
        <v>3</v>
      </c>
      <c r="AH119" s="320"/>
      <c r="AI119" s="320"/>
      <c r="AJ119" s="321" t="s">
        <v>3</v>
      </c>
      <c r="AK119" s="320"/>
      <c r="AL119" s="322"/>
      <c r="AM119" s="8"/>
    </row>
    <row r="120" spans="1:68" ht="18" customHeight="1" outlineLevel="1" x14ac:dyDescent="0.2">
      <c r="A120" s="1"/>
      <c r="B120" s="498"/>
      <c r="C120" s="499"/>
      <c r="D120" s="206" t="s">
        <v>584</v>
      </c>
      <c r="E120" s="488" t="s">
        <v>585</v>
      </c>
      <c r="F120" s="509"/>
      <c r="G120" s="510"/>
      <c r="H120" s="41"/>
      <c r="I120" s="264"/>
      <c r="J120" s="265">
        <f t="shared" si="59"/>
        <v>0</v>
      </c>
      <c r="K120" s="266">
        <f>'Tabella-Z2'!G97</f>
        <v>0.01</v>
      </c>
      <c r="L120" s="267"/>
      <c r="M120" s="265">
        <f t="shared" si="37"/>
        <v>0</v>
      </c>
      <c r="N120" s="266">
        <f>'Tabella-Z2'!H97</f>
        <v>0.01</v>
      </c>
      <c r="O120" s="267"/>
      <c r="P120" s="265">
        <f t="shared" si="60"/>
        <v>0</v>
      </c>
      <c r="Q120" s="266">
        <f>'Tabella-Z2'!J97</f>
        <v>0.01</v>
      </c>
      <c r="R120" s="267"/>
      <c r="S120" s="265">
        <f t="shared" si="61"/>
        <v>0</v>
      </c>
      <c r="T120" s="266">
        <f>'Tabella-Z2'!J97</f>
        <v>0.01</v>
      </c>
      <c r="U120" s="267"/>
      <c r="V120" s="265">
        <f t="shared" si="62"/>
        <v>0</v>
      </c>
      <c r="W120" s="266">
        <f>'Tabella-Z2'!J97</f>
        <v>0.01</v>
      </c>
      <c r="X120" s="267"/>
      <c r="Y120" s="265">
        <f t="shared" ref="Y120:Y132" si="71">IF(X$17=0,0,(IF($H120="X",Z120,IF(X120="X",Z120,0))))</f>
        <v>0</v>
      </c>
      <c r="Z120" s="266">
        <f>'Tabella-Z2'!L97</f>
        <v>0.01</v>
      </c>
      <c r="AA120" s="267"/>
      <c r="AB120" s="265">
        <f t="shared" ref="AB120:AB132" si="72">IF(AA$17=0,0,(IF($H120="X",AC120,IF(AA120="X",AC120,0))))</f>
        <v>0</v>
      </c>
      <c r="AC120" s="266">
        <f>'Tabella-Z2'!M97</f>
        <v>0.01</v>
      </c>
      <c r="AD120" s="267"/>
      <c r="AE120" s="265">
        <f t="shared" ref="AE120:AE132" si="73">IF(AD$17=0,0,(IF($H120="X",AF120,IF(AD120="X",AF120,0))))</f>
        <v>0</v>
      </c>
      <c r="AF120" s="266">
        <f>'Tabella-Z2'!N97</f>
        <v>0.01</v>
      </c>
      <c r="AG120" s="267"/>
      <c r="AH120" s="265">
        <f t="shared" ref="AH120:AH132" si="74">IF(AG$17=0,0,(IF($H120="X",AI120,IF(AG120="X",AI120,0))))</f>
        <v>0</v>
      </c>
      <c r="AI120" s="266">
        <f>'Tabella-Z2'!O97</f>
        <v>0.01</v>
      </c>
      <c r="AJ120" s="357" t="s">
        <v>3</v>
      </c>
      <c r="AK120" s="358"/>
      <c r="AL120" s="359"/>
      <c r="AM120" s="8"/>
    </row>
    <row r="121" spans="1:68" ht="18" customHeight="1" outlineLevel="1" x14ac:dyDescent="0.2">
      <c r="A121" s="1"/>
      <c r="B121" s="498"/>
      <c r="C121" s="499"/>
      <c r="D121" s="579" t="s">
        <v>586</v>
      </c>
      <c r="E121" s="599" t="s">
        <v>587</v>
      </c>
      <c r="F121" s="206" t="s">
        <v>479</v>
      </c>
      <c r="G121" s="296">
        <v>5000000</v>
      </c>
      <c r="H121" s="367"/>
      <c r="I121" s="616"/>
      <c r="J121" s="269">
        <f>IF(I$17=0,0,IF(I$17&gt;0,(IF($H$121="X",K121,IF(I$121="X",K121,0))),0))</f>
        <v>0</v>
      </c>
      <c r="K121" s="53">
        <f>'Tabella-Z2'!G98</f>
        <v>0.09</v>
      </c>
      <c r="L121" s="316"/>
      <c r="M121" s="269">
        <f>IF(L$17=0,0,IF(L$17&gt;0,(IF($H$121="X",N121,IF(L$121="X",N121,0))),0))</f>
        <v>0</v>
      </c>
      <c r="N121" s="53">
        <f>'Tabella-Z2'!H98</f>
        <v>0.1</v>
      </c>
      <c r="O121" s="316"/>
      <c r="P121" s="269">
        <f>IF(O$17=0,0,IF(O$17&gt;0,(IF($H$121="X",Q121,IF(O$121="X",Q121,0))),0))</f>
        <v>0</v>
      </c>
      <c r="Q121" s="53">
        <f>'Tabella-Z2'!J98</f>
        <v>0.09</v>
      </c>
      <c r="R121" s="316"/>
      <c r="S121" s="269">
        <f>IF(R$17=0,0,IF(R$17&gt;0,(IF($H$121="X",T121,IF(R$121="X",T121,0))),0))</f>
        <v>0</v>
      </c>
      <c r="T121" s="53">
        <f>'Tabella-Z2'!J98</f>
        <v>0.09</v>
      </c>
      <c r="U121" s="316"/>
      <c r="V121" s="269">
        <f>IF(U$17=0,0,IF(U$17&gt;0,(IF($H$121="X",W121,IF(U$121="X",W121,0))),0))</f>
        <v>0</v>
      </c>
      <c r="W121" s="53">
        <f>'Tabella-Z2'!J98</f>
        <v>0.09</v>
      </c>
      <c r="X121" s="316"/>
      <c r="Y121" s="269">
        <f>IF(X$17=0,0,IF(X$17&gt;0,(IF($H$121="X",Z121,IF(X$121="X",Z121,0))),0))</f>
        <v>0</v>
      </c>
      <c r="Z121" s="53">
        <f>'Tabella-Z2'!L98</f>
        <v>0.1</v>
      </c>
      <c r="AA121" s="316"/>
      <c r="AB121" s="269">
        <f>IF(AA$17=0,0,IF(AA$17&gt;0,(IF($H$121="X",AC121,IF(AA$121="X",AC121,0))),0))</f>
        <v>0</v>
      </c>
      <c r="AC121" s="53">
        <f>'Tabella-Z2'!M98</f>
        <v>0.1</v>
      </c>
      <c r="AD121" s="316"/>
      <c r="AE121" s="269">
        <f>IF(AD$17=0,0,IF(AD$17&gt;0,(IF($H$121="X",AF121,IF(AD$121="X",AF121,0))),0))</f>
        <v>0</v>
      </c>
      <c r="AF121" s="53">
        <f>'Tabella-Z2'!N98</f>
        <v>0.09</v>
      </c>
      <c r="AG121" s="316"/>
      <c r="AH121" s="269">
        <f>IF(AG$17=0,0,IF(AG$17&gt;0,(IF($H$121="X",AI121,IF(AG$121="X",AI121,0))),0))</f>
        <v>0</v>
      </c>
      <c r="AI121" s="53">
        <f>'Tabella-Z2'!O98</f>
        <v>0.1</v>
      </c>
      <c r="AJ121" s="330" t="s">
        <v>3</v>
      </c>
      <c r="AK121" s="331"/>
      <c r="AL121" s="332"/>
      <c r="AM121" s="8"/>
      <c r="AN121" s="275">
        <f>IF($I$17&gt;$G121,$G121*J121,$I$17*J121)</f>
        <v>0</v>
      </c>
      <c r="AQ121" s="275">
        <f>IF($L$17&gt;$G121,$G121*M121,$L$17*M121)</f>
        <v>0</v>
      </c>
      <c r="AT121" s="275">
        <f>IF($O$17&gt;$G121,$G121*P121,$O$17*P121)</f>
        <v>0</v>
      </c>
      <c r="AU121" s="275"/>
      <c r="AW121" s="275">
        <f>IF($R$17&gt;$G121,$G121*S121,$R$17*S121)</f>
        <v>0</v>
      </c>
      <c r="AZ121" s="275">
        <f>IF($U$17&gt;$G121,$G121*V121,$U$17*V121)</f>
        <v>0</v>
      </c>
      <c r="BC121" s="275">
        <f>IF($X$17&gt;$G121,$G121*Y121,$X$17*Y121)</f>
        <v>0</v>
      </c>
      <c r="BF121" s="275">
        <f>IF($AA$17&gt;$G121,$G121*AB121,$AA$17*AB121)</f>
        <v>0</v>
      </c>
      <c r="BI121" s="275">
        <f>IF($AD$17&gt;$G121,$G121*AE121,$AD$17*AE121)</f>
        <v>0</v>
      </c>
      <c r="BL121" s="275">
        <f>IF($AG$17&gt;$G121,$G121*AH121,$AG$17*AH121)</f>
        <v>0</v>
      </c>
      <c r="BO121" s="275">
        <f>IF($AJ$17&gt;$G121,$G121*AK121,$AJ$17*AK121)</f>
        <v>0</v>
      </c>
    </row>
    <row r="122" spans="1:68" ht="18" customHeight="1" outlineLevel="1" x14ac:dyDescent="0.2">
      <c r="A122" s="1"/>
      <c r="B122" s="498"/>
      <c r="C122" s="499"/>
      <c r="D122" s="580"/>
      <c r="E122" s="600"/>
      <c r="F122" s="206" t="s">
        <v>480</v>
      </c>
      <c r="G122" s="296">
        <v>20000000</v>
      </c>
      <c r="H122" s="309"/>
      <c r="I122" s="617"/>
      <c r="J122" s="247">
        <f>IF(I$17=0,0,IF(I$17&gt;$G121,(IF($H$121="X",K122,IF(I$121="X",K122,0))),0))</f>
        <v>0</v>
      </c>
      <c r="K122" s="54">
        <f>'Tabella-Z2'!G99</f>
        <v>4.4999999999999998E-2</v>
      </c>
      <c r="L122" s="317"/>
      <c r="M122" s="247">
        <f>IF(L$17=0,0,IF(L$17&gt;$G121,(IF($H$121="X",N122,IF(L$121="X",N122,0))),0))</f>
        <v>0</v>
      </c>
      <c r="N122" s="54">
        <f>'Tabella-Z2'!H99</f>
        <v>0.06</v>
      </c>
      <c r="O122" s="317"/>
      <c r="P122" s="247">
        <f>IF(O$17=0,0,IF(O$17&gt;$G121,(IF($H$121="X",Q122,IF(O$121="X",Q122,0))),0))</f>
        <v>0</v>
      </c>
      <c r="Q122" s="54">
        <f>'Tabella-Z2'!J99</f>
        <v>4.4999999999999998E-2</v>
      </c>
      <c r="R122" s="317"/>
      <c r="S122" s="247">
        <f>IF(R$17=0,0,IF(R$17&gt;$G121,(IF($H$121="X",T122,IF(R$121="X",T122,0))),0))</f>
        <v>0</v>
      </c>
      <c r="T122" s="54">
        <f>'Tabella-Z2'!J99</f>
        <v>4.4999999999999998E-2</v>
      </c>
      <c r="U122" s="317"/>
      <c r="V122" s="247">
        <f>IF(U$17=0,0,IF(U$17&gt;$G121,(IF($H$121="X",W122,IF(U$121="X",W122,0))),0))</f>
        <v>0</v>
      </c>
      <c r="W122" s="54">
        <f>'Tabella-Z2'!J99</f>
        <v>4.4999999999999998E-2</v>
      </c>
      <c r="X122" s="317"/>
      <c r="Y122" s="247">
        <f>IF(X$17=0,0,IF(X$17&gt;$G121,(IF($H$121="X",Z122,IF(X$121="X",Z122,0))),0))</f>
        <v>0</v>
      </c>
      <c r="Z122" s="54">
        <f>'Tabella-Z2'!L99</f>
        <v>0.06</v>
      </c>
      <c r="AA122" s="317"/>
      <c r="AB122" s="247">
        <f>IF(AA$17=0,0,IF(AA$17&gt;$G121,(IF($H$121="X",AC122,IF(AA$121="X",AC122,0))),0))</f>
        <v>0</v>
      </c>
      <c r="AC122" s="54">
        <f>'Tabella-Z2'!M99</f>
        <v>0.06</v>
      </c>
      <c r="AD122" s="317"/>
      <c r="AE122" s="247">
        <f>IF(AD$17=0,0,IF(AD$17&gt;$G121,(IF($H$121="X",AF122,IF(AD$121="X",AF122,0))),0))</f>
        <v>0</v>
      </c>
      <c r="AF122" s="54">
        <f>'Tabella-Z2'!N99</f>
        <v>4.4999999999999998E-2</v>
      </c>
      <c r="AG122" s="317"/>
      <c r="AH122" s="247">
        <f>IF(AG$17=0,0,IF(AG$17&gt;$G121,(IF($H$121="X",AI122,IF(AG$121="X",AI122,0))),0))</f>
        <v>0</v>
      </c>
      <c r="AI122" s="54">
        <f>'Tabella-Z2'!O99</f>
        <v>0.06</v>
      </c>
      <c r="AJ122" s="321" t="s">
        <v>3</v>
      </c>
      <c r="AK122" s="320"/>
      <c r="AL122" s="322"/>
      <c r="AM122" s="8"/>
      <c r="AN122" s="275">
        <f>IF($I$17&gt;$G121,IF($I$17&gt;$G122,($G122-$G121)*J122,($I$17-$G121)*J122),0)</f>
        <v>0</v>
      </c>
      <c r="AQ122" s="275">
        <f>IF($L$17&gt;$G121,IF($L$17&gt;$G122,($G122-$G121)*M122,($L$17-$G121)*M122),0)</f>
        <v>0</v>
      </c>
      <c r="AT122" s="275">
        <f>IF($O$17&gt;$G121,IF($O$17&gt;$G122,($G122-$G121)*P122,($O$17-$G121)*P122),0)</f>
        <v>0</v>
      </c>
      <c r="AU122" s="275"/>
      <c r="AW122" s="275">
        <f>IF($R$17&gt;$G121,IF($R$17&gt;$G122,($G122-$G121)*S122,($R$17-$G121)*S122),0)</f>
        <v>0</v>
      </c>
      <c r="AZ122" s="275">
        <f>IF($U$17&gt;$G121,IF($U$17&gt;$G122,($G122-$G121)*V122,($U$17-$G121)*V122),0)</f>
        <v>0</v>
      </c>
      <c r="BC122" s="275">
        <f>IF($X$17&gt;$G121,IF($X$17&gt;$G122,($G122-$G121)*Y122,($X$17-$G121)*Y122),0)</f>
        <v>0</v>
      </c>
      <c r="BF122" s="275">
        <f>IF($AA$17&gt;$G121,IF($AA$17&gt;$G122,($G122-$G121)*AB122,($AA$17-$G121)*AB122),0)</f>
        <v>0</v>
      </c>
      <c r="BI122" s="275">
        <f>IF($AD$17&gt;$G121,IF($AD$17&gt;$G122,($G122-$G121)*AE122,($AD$17-$G121)*AE122),0)</f>
        <v>0</v>
      </c>
      <c r="BL122" s="275">
        <f>IF($AG$17&gt;$G121,IF($AG$17&gt;$G122,($G122-$G121)*AH122,($AG$17-$G121)*AH122),0)</f>
        <v>0</v>
      </c>
      <c r="BO122" s="275">
        <f>IF($AJ$17&gt;$G121,IF($AJ$17&gt;$G122,($G122-$G121)*AK122,($AJ$17-$G121)*AK122),0)</f>
        <v>0</v>
      </c>
    </row>
    <row r="123" spans="1:68" ht="18" customHeight="1" outlineLevel="1" x14ac:dyDescent="0.2">
      <c r="A123" s="1"/>
      <c r="B123" s="498"/>
      <c r="C123" s="499"/>
      <c r="D123" s="581"/>
      <c r="E123" s="601"/>
      <c r="F123" s="206" t="s">
        <v>481</v>
      </c>
      <c r="G123" s="297"/>
      <c r="H123" s="368"/>
      <c r="I123" s="618"/>
      <c r="J123" s="45">
        <f>IF(I$17=0,0,IF(I$17&gt;$G122,(IF($H121="X",K123,IF(I$121="X",K123,0))),0))</f>
        <v>0</v>
      </c>
      <c r="K123" s="46">
        <f>'Tabella-Z2'!G100</f>
        <v>1.4999999999999999E-2</v>
      </c>
      <c r="L123" s="318"/>
      <c r="M123" s="45">
        <f>IF(L$17=0,0,IF(L$17&gt;$G122,(IF($H121="X",N123,IF(L$121="X",N123,0))),0))</f>
        <v>0</v>
      </c>
      <c r="N123" s="46">
        <f>'Tabella-Z2'!H100</f>
        <v>2.5000000000000001E-2</v>
      </c>
      <c r="O123" s="318"/>
      <c r="P123" s="45">
        <f>IF(O$17=0,0,IF(O$17&gt;$G122,(IF($H121="X",Q123,IF(O$121="X",Q123,0))),0))</f>
        <v>0</v>
      </c>
      <c r="Q123" s="46">
        <f>'Tabella-Z2'!J100</f>
        <v>1.4999999999999999E-2</v>
      </c>
      <c r="R123" s="318"/>
      <c r="S123" s="45">
        <f>IF(R$17=0,0,IF(R$17&gt;$G122,(IF($H121="X",T123,IF(R$121="X",T123,0))),0))</f>
        <v>0</v>
      </c>
      <c r="T123" s="46">
        <f>'Tabella-Z2'!J100</f>
        <v>1.4999999999999999E-2</v>
      </c>
      <c r="U123" s="318"/>
      <c r="V123" s="45">
        <f>IF(U$17=0,0,IF(U$17&gt;$G122,(IF($H121="X",W123,IF(U$121="X",W123,0))),0))</f>
        <v>0</v>
      </c>
      <c r="W123" s="46">
        <f>'Tabella-Z2'!J100</f>
        <v>1.4999999999999999E-2</v>
      </c>
      <c r="X123" s="318"/>
      <c r="Y123" s="45">
        <f>IF(X$17=0,0,IF(X$17&gt;$G122,(IF($H121="X",Z123,IF(X$121="X",Z123,0))),0))</f>
        <v>0</v>
      </c>
      <c r="Z123" s="46">
        <f>'Tabella-Z2'!L100</f>
        <v>2.5000000000000001E-2</v>
      </c>
      <c r="AA123" s="318"/>
      <c r="AB123" s="45">
        <f>IF(AA$17=0,0,IF(AA$17&gt;$G122,(IF($H121="X",AC123,IF(AA$121="X",AC123,0))),0))</f>
        <v>0</v>
      </c>
      <c r="AC123" s="46">
        <f>'Tabella-Z2'!M100</f>
        <v>2.5000000000000001E-2</v>
      </c>
      <c r="AD123" s="318"/>
      <c r="AE123" s="45">
        <f>IF(AD$17=0,0,IF(AD$17&gt;$G122,(IF($H121="X",AF123,IF(AD$121="X",AF123,0))),0))</f>
        <v>0</v>
      </c>
      <c r="AF123" s="46">
        <f>'Tabella-Z2'!N100</f>
        <v>1.4999999999999999E-2</v>
      </c>
      <c r="AG123" s="318"/>
      <c r="AH123" s="45">
        <f>IF(AG$17=0,0,IF(AG$17&gt;$G122,(IF($H121="X",AI123,IF(AG$121="X",AI123,0))),0))</f>
        <v>0</v>
      </c>
      <c r="AI123" s="46">
        <f>'Tabella-Z2'!O100</f>
        <v>2.5000000000000001E-2</v>
      </c>
      <c r="AJ123" s="328" t="s">
        <v>3</v>
      </c>
      <c r="AK123" s="327"/>
      <c r="AL123" s="329"/>
      <c r="AM123" s="8"/>
      <c r="AN123" s="275">
        <f>IF($I$17&gt;$G122,($I$17-$G122)*J123,0)</f>
        <v>0</v>
      </c>
      <c r="AO123" s="305">
        <f>IF(I$17=0,0,SUM(AN121:AN123)/I$17)</f>
        <v>0</v>
      </c>
      <c r="AQ123" s="275">
        <f>IF($L$17&gt;$G122,($L$17-$G122)*M123,0)</f>
        <v>0</v>
      </c>
      <c r="AR123" s="305">
        <f>IF(L$17=0,0,SUM(AQ121:AQ123)/L$17)</f>
        <v>0</v>
      </c>
      <c r="AT123" s="275">
        <f>IF($O$17&gt;$G122,($O$17-$G122)*P123,0)</f>
        <v>0</v>
      </c>
      <c r="AU123" s="305">
        <f>IF(O$17=0,0,SUM(AT121:AT123)/O$17)</f>
        <v>0</v>
      </c>
      <c r="AW123" s="275">
        <f>IF($R$17&gt;$G122,($R$17-$G122)*S123,0)</f>
        <v>0</v>
      </c>
      <c r="AX123" s="305">
        <f>IF(R$17=0,0,SUM(AW121:AW123)/R$17)</f>
        <v>0</v>
      </c>
      <c r="AZ123" s="275">
        <f>IF($U$17&gt;$G122,($U$17-$G122)*V123,0)</f>
        <v>0</v>
      </c>
      <c r="BA123" s="305">
        <f>IF(U$17=0,0,SUM(AZ121:AZ123)/U$17)</f>
        <v>0</v>
      </c>
      <c r="BC123" s="275">
        <f>IF($X$17&gt;$G122,($X$17-$G122)*Y123,0)</f>
        <v>0</v>
      </c>
      <c r="BD123" s="305">
        <f>IF(X$17=0,0,SUM(BC121:BC123)/X$17)</f>
        <v>0</v>
      </c>
      <c r="BF123" s="275">
        <f>IF($AA$17&gt;$G122,($AA$17-$G122)*AB123,0)</f>
        <v>0</v>
      </c>
      <c r="BG123" s="305">
        <f>IF(AA$17=0,0,SUM(BF121:BF123)/AA$17)</f>
        <v>0</v>
      </c>
      <c r="BI123" s="275">
        <f>IF($AD$17&gt;$G122,($AD$17-$G122)*AE123,0)</f>
        <v>0</v>
      </c>
      <c r="BJ123" s="305">
        <f>IF(AD$17=0,0,SUM(BI121:BI123)/AD$17)</f>
        <v>0</v>
      </c>
      <c r="BL123" s="275">
        <f>IF($AG$17&gt;$G122,($AG$17-$G122)*AH123,0)</f>
        <v>0</v>
      </c>
      <c r="BM123" s="305">
        <f>IF(AG$17=0,0,SUM(BL121:BL123)/AG$17)</f>
        <v>0</v>
      </c>
      <c r="BO123" s="275">
        <f>IF($AJ$17&gt;$G122,($AJ$17-$G122)*AK123,0)</f>
        <v>0</v>
      </c>
      <c r="BP123" s="305">
        <f>IF(AJ$17=0,0,SUM(BO121:BO123)/AJ$17)</f>
        <v>0</v>
      </c>
    </row>
    <row r="124" spans="1:68" ht="18" customHeight="1" outlineLevel="1" x14ac:dyDescent="0.2">
      <c r="A124" s="1"/>
      <c r="B124" s="498"/>
      <c r="C124" s="499"/>
      <c r="D124" s="579" t="s">
        <v>588</v>
      </c>
      <c r="E124" s="599" t="s">
        <v>544</v>
      </c>
      <c r="F124" s="206" t="s">
        <v>479</v>
      </c>
      <c r="G124" s="296">
        <v>5000000</v>
      </c>
      <c r="H124" s="367"/>
      <c r="I124" s="616"/>
      <c r="J124" s="269">
        <f>IF(I$17=0,0,IF(I$17&gt;0,(IF($H$124="X",K124,IF(I$124="X",K124,0))),0))</f>
        <v>0</v>
      </c>
      <c r="K124" s="53">
        <f>'Tabella-Z2'!G101</f>
        <v>1.7999999999999999E-2</v>
      </c>
      <c r="L124" s="316"/>
      <c r="M124" s="269">
        <f>IF(L$17=0,0,IF(L$17&gt;0,(IF($H$124="X",N124,IF(L$124="X",N124,0))),0))</f>
        <v>0</v>
      </c>
      <c r="N124" s="53">
        <f>'Tabella-Z2'!H101</f>
        <v>0.02</v>
      </c>
      <c r="O124" s="316"/>
      <c r="P124" s="269">
        <f>IF(O$17=0,0,IF(O$17&gt;0,(IF($H$124="X",Q124,IF(O$124="X",Q124,0))),0))</f>
        <v>0</v>
      </c>
      <c r="Q124" s="53">
        <f>'Tabella-Z2'!J101</f>
        <v>1.7999999999999999E-2</v>
      </c>
      <c r="R124" s="316"/>
      <c r="S124" s="269">
        <f>IF(R$17=0,0,IF(R$17&gt;0,(IF($H$124="X",T124,IF(R$124="X",T124,0))),0))</f>
        <v>0</v>
      </c>
      <c r="T124" s="53">
        <f>'Tabella-Z2'!J101</f>
        <v>1.7999999999999999E-2</v>
      </c>
      <c r="U124" s="316"/>
      <c r="V124" s="269">
        <f>IF(U$17=0,0,IF(U$17&gt;0,(IF($H$124="X",W124,IF(U$124="X",W124,0))),0))</f>
        <v>0</v>
      </c>
      <c r="W124" s="53">
        <f>'Tabella-Z2'!J101</f>
        <v>1.7999999999999999E-2</v>
      </c>
      <c r="X124" s="316"/>
      <c r="Y124" s="269">
        <f>IF(X$17=0,0,IF(X$17&gt;0,(IF($H$124="X",Z124,IF(X$124="X",Z124,0))),0))</f>
        <v>0</v>
      </c>
      <c r="Z124" s="53">
        <f>'Tabella-Z2'!L101</f>
        <v>0.02</v>
      </c>
      <c r="AA124" s="316"/>
      <c r="AB124" s="269">
        <f>IF(AA$17=0,0,IF(AA$17&gt;0,(IF($H$124="X",AC124,IF(AA$124="X",AC124,0))),0))</f>
        <v>0</v>
      </c>
      <c r="AC124" s="53">
        <f>'Tabella-Z2'!M101</f>
        <v>0.02</v>
      </c>
      <c r="AD124" s="316"/>
      <c r="AE124" s="269">
        <f>IF(AD$17=0,0,IF(AD$17&gt;0,(IF($H$124="X",AF124,IF(AD$124="X",AF124,0))),0))</f>
        <v>0</v>
      </c>
      <c r="AF124" s="53">
        <f>'Tabella-Z2'!N101</f>
        <v>1.7999999999999999E-2</v>
      </c>
      <c r="AG124" s="316"/>
      <c r="AH124" s="269">
        <f>IF(AG$17=0,0,IF(AG$17&gt;0,(IF($H$124="X",AI124,IF(AG$124="X",AI124,0))),0))</f>
        <v>0</v>
      </c>
      <c r="AI124" s="53">
        <f>'Tabella-Z2'!O101</f>
        <v>0.02</v>
      </c>
      <c r="AJ124" s="330" t="s">
        <v>3</v>
      </c>
      <c r="AK124" s="331"/>
      <c r="AL124" s="332"/>
      <c r="AM124" s="8"/>
      <c r="AN124" s="275">
        <f>IF($I$17&gt;$G124,$G124*J124,$I$17*J124)</f>
        <v>0</v>
      </c>
      <c r="AQ124" s="275">
        <f>IF($L$17&gt;$G124,$G124*M124,$L$17*M124)</f>
        <v>0</v>
      </c>
      <c r="AT124" s="275">
        <f>IF($O$17&gt;$G124,$G124*P124,$O$17*P124)</f>
        <v>0</v>
      </c>
      <c r="AW124" s="275">
        <f>IF($R$17&gt;$G124,$G124*S124,$R$17*S124)</f>
        <v>0</v>
      </c>
      <c r="AZ124" s="275">
        <f>IF($U$17&gt;$G124,$G124*V124,$U$17*V124)</f>
        <v>0</v>
      </c>
      <c r="BC124" s="275">
        <f>IF($X$17&gt;$G124,$G124*Y124,$X$17*Y124)</f>
        <v>0</v>
      </c>
      <c r="BF124" s="275">
        <f>IF($AA$17&gt;$G124,$G124*AB124,$AA$17*AB124)</f>
        <v>0</v>
      </c>
      <c r="BI124" s="275">
        <f>IF($AD$17&gt;$G124,$G124*AE124,$AD$17*AE124)</f>
        <v>0</v>
      </c>
      <c r="BL124" s="275">
        <f>IF($AG$17&gt;$G124,$G124*AH124,$AG$17*AH124)</f>
        <v>0</v>
      </c>
      <c r="BO124" s="275">
        <f>IF($AJ$17&gt;$G124,$G124*AK124,$AJ$17*AK124)</f>
        <v>0</v>
      </c>
    </row>
    <row r="125" spans="1:68" ht="18" customHeight="1" outlineLevel="1" x14ac:dyDescent="0.2">
      <c r="A125" s="1"/>
      <c r="B125" s="498"/>
      <c r="C125" s="499"/>
      <c r="D125" s="580"/>
      <c r="E125" s="600"/>
      <c r="F125" s="206" t="s">
        <v>480</v>
      </c>
      <c r="G125" s="296">
        <v>20000000</v>
      </c>
      <c r="H125" s="309"/>
      <c r="I125" s="617"/>
      <c r="J125" s="247">
        <f>IF(I$17=0,0,IF(I$17&gt;$G124,(IF($H$124="X",K125,IF(I$124="X",K125,0))),0))</f>
        <v>0</v>
      </c>
      <c r="K125" s="54">
        <f>'Tabella-Z2'!G102</f>
        <v>8.0000000000000002E-3</v>
      </c>
      <c r="L125" s="317"/>
      <c r="M125" s="247">
        <f>IF(L$17=0,0,IF(L$17&gt;$G124,(IF($H$124="X",N125,IF(L$124="X",N125,0))),0))</f>
        <v>0</v>
      </c>
      <c r="N125" s="54">
        <f>'Tabella-Z2'!H102</f>
        <v>0.01</v>
      </c>
      <c r="O125" s="317"/>
      <c r="P125" s="247">
        <f>IF(O$17=0,0,IF(O$17&gt;$G124,(IF($H$124="X",Q125,IF(O$124="X",Q125,0))),0))</f>
        <v>0</v>
      </c>
      <c r="Q125" s="54">
        <f>'Tabella-Z2'!J102</f>
        <v>8.0000000000000002E-3</v>
      </c>
      <c r="R125" s="317"/>
      <c r="S125" s="247">
        <f>IF(R$17=0,0,IF(R$17&gt;$G124,(IF($H$124="X",T125,IF(R$124="X",T125,0))),0))</f>
        <v>0</v>
      </c>
      <c r="T125" s="54">
        <f>'Tabella-Z2'!J102</f>
        <v>8.0000000000000002E-3</v>
      </c>
      <c r="U125" s="317"/>
      <c r="V125" s="247">
        <f>IF(U$17=0,0,IF(U$17&gt;$G124,(IF($H$124="X",W125,IF(U$124="X",W125,0))),0))</f>
        <v>0</v>
      </c>
      <c r="W125" s="54">
        <f>'Tabella-Z2'!J102</f>
        <v>8.0000000000000002E-3</v>
      </c>
      <c r="X125" s="317"/>
      <c r="Y125" s="247">
        <f>IF(X$17=0,0,IF(X$17&gt;$G124,(IF($H$124="X",Z125,IF(X$124="X",Z125,0))),0))</f>
        <v>0</v>
      </c>
      <c r="Z125" s="54">
        <f>'Tabella-Z2'!L102</f>
        <v>0.01</v>
      </c>
      <c r="AA125" s="317"/>
      <c r="AB125" s="247">
        <f>IF(AA$17=0,0,IF(AA$17&gt;$G124,(IF($H$124="X",AC125,IF(AA$124="X",AC125,0))),0))</f>
        <v>0</v>
      </c>
      <c r="AC125" s="54">
        <f>'Tabella-Z2'!M102</f>
        <v>0.01</v>
      </c>
      <c r="AD125" s="317"/>
      <c r="AE125" s="247">
        <f>IF(AD$17=0,0,IF(AD$17&gt;$G124,(IF($H$124="X",AF125,IF(AD$124="X",AF125,0))),0))</f>
        <v>0</v>
      </c>
      <c r="AF125" s="54">
        <f>'Tabella-Z2'!N102</f>
        <v>8.0000000000000002E-3</v>
      </c>
      <c r="AG125" s="317"/>
      <c r="AH125" s="247">
        <f>IF(AG$17=0,0,IF(AG$17&gt;$G124,(IF($H$124="X",AI125,IF(AG$124="X",AI125,0))),0))</f>
        <v>0</v>
      </c>
      <c r="AI125" s="54">
        <f>'Tabella-Z2'!O102</f>
        <v>0.01</v>
      </c>
      <c r="AJ125" s="321" t="s">
        <v>3</v>
      </c>
      <c r="AK125" s="320"/>
      <c r="AL125" s="322"/>
      <c r="AM125" s="8"/>
      <c r="AN125" s="275">
        <f>IF($I$17&gt;$G124,IF($I$17&gt;$G125,($G125-$G124)*J125,($I$17-$G124)*J125),0)</f>
        <v>0</v>
      </c>
      <c r="AQ125" s="275">
        <f>IF($L$17&gt;$G124,IF($L$17&gt;$G125,($G125-$G124)*M125,($L$17-$G124)*M125),0)</f>
        <v>0</v>
      </c>
      <c r="AT125" s="275">
        <f>IF($O$17&gt;$G124,IF($O$17&gt;$G125,($G125-$G124)*P125,($O$17-$G124)*P125),0)</f>
        <v>0</v>
      </c>
      <c r="AW125" s="275">
        <f>IF($R$17&gt;$G124,IF($R$17&gt;$G125,($G125-$G124)*S125,($R$17-$G124)*S125),0)</f>
        <v>0</v>
      </c>
      <c r="AZ125" s="275">
        <f>IF($U$17&gt;$G124,IF($U$17&gt;$G125,($G125-$G124)*V125,($U$17-$G124)*V125),0)</f>
        <v>0</v>
      </c>
      <c r="BC125" s="275">
        <f>IF($X$17&gt;$G124,IF($X$17&gt;$G125,($G125-$G124)*Y125,($X$17-$G124)*Y125),0)</f>
        <v>0</v>
      </c>
      <c r="BF125" s="275">
        <f>IF($AA$17&gt;$G124,IF($AA$17&gt;$G125,($G125-$G124)*AB125,($AA$17-$G124)*AB125),0)</f>
        <v>0</v>
      </c>
      <c r="BI125" s="275">
        <f>IF($AD$17&gt;$G124,IF($AD$17&gt;$G125,($G125-$G124)*AE125,($AD$17-$G124)*AE125),0)</f>
        <v>0</v>
      </c>
      <c r="BL125" s="275">
        <f>IF($AG$17&gt;$G124,IF($AG$17&gt;$G125,($G125-$G124)*AH125,($AG$17-$G124)*AH125),0)</f>
        <v>0</v>
      </c>
      <c r="BO125" s="275">
        <f>IF($AJ$17&gt;$G124,IF($AJ$17&gt;$G125,($G125-$G124)*AK125,($AJ$17-$G124)*AK125),0)</f>
        <v>0</v>
      </c>
    </row>
    <row r="126" spans="1:68" ht="18" customHeight="1" outlineLevel="1" x14ac:dyDescent="0.2">
      <c r="A126" s="1"/>
      <c r="B126" s="498"/>
      <c r="C126" s="499"/>
      <c r="D126" s="581"/>
      <c r="E126" s="601"/>
      <c r="F126" s="206" t="s">
        <v>481</v>
      </c>
      <c r="G126" s="297"/>
      <c r="H126" s="368"/>
      <c r="I126" s="618"/>
      <c r="J126" s="45">
        <f>IF(I$17=0,0,IF(I$17&gt;$G125,(IF($H124="X",K126,IF(I$124="X",K126,0))),0))</f>
        <v>0</v>
      </c>
      <c r="K126" s="46">
        <f>'Tabella-Z2'!G103</f>
        <v>4.0000000000000001E-3</v>
      </c>
      <c r="L126" s="318"/>
      <c r="M126" s="45">
        <f>IF(L$17=0,0,IF(L$17&gt;$G125,(IF($H124="X",N126,IF(L$124="X",N126,0))),0))</f>
        <v>0</v>
      </c>
      <c r="N126" s="46">
        <f>'Tabella-Z2'!H103</f>
        <v>5.0000000000000001E-3</v>
      </c>
      <c r="O126" s="318"/>
      <c r="P126" s="45">
        <f>IF(O$17=0,0,IF(O$17&gt;$G125,(IF($H124="X",Q126,IF(O$124="X",Q126,0))),0))</f>
        <v>0</v>
      </c>
      <c r="Q126" s="46">
        <f>'Tabella-Z2'!J103</f>
        <v>4.0000000000000001E-3</v>
      </c>
      <c r="R126" s="318"/>
      <c r="S126" s="45">
        <f>IF(R$17=0,0,IF(R$17&gt;$G125,(IF($H124="X",T126,IF(R$124="X",T126,0))),0))</f>
        <v>0</v>
      </c>
      <c r="T126" s="46">
        <f>'Tabella-Z2'!J103</f>
        <v>4.0000000000000001E-3</v>
      </c>
      <c r="U126" s="318"/>
      <c r="V126" s="45">
        <f>IF(U$17=0,0,IF(U$17&gt;$G125,(IF($H124="X",W126,IF(U$124="X",W126,0))),0))</f>
        <v>0</v>
      </c>
      <c r="W126" s="46">
        <f>'Tabella-Z2'!J103</f>
        <v>4.0000000000000001E-3</v>
      </c>
      <c r="X126" s="318"/>
      <c r="Y126" s="45">
        <f>IF(X$17=0,0,IF(X$17&gt;$G125,(IF($H124="X",Z126,IF(X$124="X",Z126,0))),0))</f>
        <v>0</v>
      </c>
      <c r="Z126" s="46">
        <f>'Tabella-Z2'!L103</f>
        <v>5.0000000000000001E-3</v>
      </c>
      <c r="AA126" s="318"/>
      <c r="AB126" s="45">
        <f>IF(AA$17=0,0,IF(AA$17&gt;$G125,(IF($H124="X",AC126,IF(AA$124="X",AC126,0))),0))</f>
        <v>0</v>
      </c>
      <c r="AC126" s="46">
        <f>'Tabella-Z2'!M103</f>
        <v>5.0000000000000001E-3</v>
      </c>
      <c r="AD126" s="318"/>
      <c r="AE126" s="45">
        <f>IF(AD$17=0,0,IF(AD$17&gt;$G125,(IF($H124="X",AF126,IF(AD$124="X",AF126,0))),0))</f>
        <v>0</v>
      </c>
      <c r="AF126" s="46">
        <f>'Tabella-Z2'!N103</f>
        <v>4.0000000000000001E-3</v>
      </c>
      <c r="AG126" s="318"/>
      <c r="AH126" s="45">
        <f>IF(AG$17=0,0,IF(AG$17&gt;$G125,(IF($H124="X",AI126,IF(AG$124="X",AI126,0))),0))</f>
        <v>0</v>
      </c>
      <c r="AI126" s="46">
        <f>'Tabella-Z2'!O103</f>
        <v>5.0000000000000001E-3</v>
      </c>
      <c r="AJ126" s="328" t="s">
        <v>3</v>
      </c>
      <c r="AK126" s="327"/>
      <c r="AL126" s="329"/>
      <c r="AM126" s="8"/>
      <c r="AN126" s="275">
        <f>IF($I$17&gt;$G125,($I$17-$G125)*J126,0)</f>
        <v>0</v>
      </c>
      <c r="AO126" s="305">
        <f>IF(I$17=0,0,SUM(AN124:AN126)/I$17)</f>
        <v>0</v>
      </c>
      <c r="AQ126" s="275">
        <f>IF($L$17&gt;$G125,($L$17-$G125)*M126,0)</f>
        <v>0</v>
      </c>
      <c r="AR126" s="305">
        <f>IF(L$17=0,0,SUM(AQ124:AQ126)/L$17)</f>
        <v>0</v>
      </c>
      <c r="AT126" s="275">
        <f>IF($O$17&gt;$G125,($O$17-$G125)*P126,0)</f>
        <v>0</v>
      </c>
      <c r="AU126" s="305">
        <f>IF(O$17=0,0,SUM(AT124:AT126)/O$17)</f>
        <v>0</v>
      </c>
      <c r="AW126" s="275">
        <f>IF($R$17&gt;$G125,($R$17-$G125)*S126,0)</f>
        <v>0</v>
      </c>
      <c r="AX126" s="305">
        <f>IF(R$17=0,0,SUM(AW124:AW126)/R$17)</f>
        <v>0</v>
      </c>
      <c r="AZ126" s="275">
        <f>IF($U$17&gt;$G125,($U$17-$G125)*V126,0)</f>
        <v>0</v>
      </c>
      <c r="BA126" s="305">
        <f>IF(U$17=0,0,SUM(AZ124:AZ126)/U$17)</f>
        <v>0</v>
      </c>
      <c r="BC126" s="275">
        <f>IF($X$17&gt;$G125,($X$17-$G125)*Y126,0)</f>
        <v>0</v>
      </c>
      <c r="BD126" s="305">
        <f>IF(X$17=0,0,SUM(BC124:BC126)/X$17)</f>
        <v>0</v>
      </c>
      <c r="BF126" s="275">
        <f>IF($AA$17&gt;$G125,($AA$17-$G125)*AB126,0)</f>
        <v>0</v>
      </c>
      <c r="BG126" s="305">
        <f>IF(AA$17=0,0,SUM(BF124:BF126)/AA$17)</f>
        <v>0</v>
      </c>
      <c r="BI126" s="275">
        <f>IF($AD$17&gt;$G125,($AD$17-$G125)*AE126,0)</f>
        <v>0</v>
      </c>
      <c r="BJ126" s="305">
        <f>IF(AD$17=0,0,SUM(BI124:BI126)/AD$17)</f>
        <v>0</v>
      </c>
      <c r="BL126" s="275">
        <f>IF($AG$17&gt;$G125,($AG$17-$G125)*AH126,0)</f>
        <v>0</v>
      </c>
      <c r="BM126" s="305">
        <f>IF(AG$17=0,0,SUM(BL124:BL126)/AG$17)</f>
        <v>0</v>
      </c>
      <c r="BO126" s="275">
        <f>IF($AJ$17&gt;$G125,($AJ$17-$G125)*AK126,0)</f>
        <v>0</v>
      </c>
      <c r="BP126" s="305">
        <f>IF(AJ$17=0,0,SUM(BO124:BO126)/AJ$17)</f>
        <v>0</v>
      </c>
    </row>
    <row r="127" spans="1:68" ht="18" customHeight="1" outlineLevel="1" x14ac:dyDescent="0.2">
      <c r="A127" s="1"/>
      <c r="B127" s="498"/>
      <c r="C127" s="499"/>
      <c r="D127" s="206" t="s">
        <v>589</v>
      </c>
      <c r="E127" s="488" t="s">
        <v>590</v>
      </c>
      <c r="F127" s="509"/>
      <c r="G127" s="510"/>
      <c r="H127" s="41"/>
      <c r="I127" s="274"/>
      <c r="J127" s="272">
        <f t="shared" si="59"/>
        <v>0</v>
      </c>
      <c r="K127" s="273">
        <f>'Tabella-Z2'!G104</f>
        <v>0.01</v>
      </c>
      <c r="L127" s="271"/>
      <c r="M127" s="272">
        <f t="shared" si="37"/>
        <v>0</v>
      </c>
      <c r="N127" s="273">
        <f>'Tabella-Z2'!H104</f>
        <v>0.01</v>
      </c>
      <c r="O127" s="271"/>
      <c r="P127" s="272">
        <f t="shared" si="60"/>
        <v>0</v>
      </c>
      <c r="Q127" s="273">
        <f>'Tabella-Z2'!J104</f>
        <v>0.01</v>
      </c>
      <c r="R127" s="271"/>
      <c r="S127" s="272">
        <f t="shared" si="61"/>
        <v>0</v>
      </c>
      <c r="T127" s="273">
        <f>'Tabella-Z2'!J104</f>
        <v>0.01</v>
      </c>
      <c r="U127" s="271"/>
      <c r="V127" s="272">
        <f t="shared" si="62"/>
        <v>0</v>
      </c>
      <c r="W127" s="273">
        <f>'Tabella-Z2'!J104</f>
        <v>0.01</v>
      </c>
      <c r="X127" s="271"/>
      <c r="Y127" s="272">
        <f t="shared" si="71"/>
        <v>0</v>
      </c>
      <c r="Z127" s="273">
        <f>'Tabella-Z2'!L104</f>
        <v>0.01</v>
      </c>
      <c r="AA127" s="271"/>
      <c r="AB127" s="272">
        <f t="shared" si="72"/>
        <v>0</v>
      </c>
      <c r="AC127" s="273">
        <f>'Tabella-Z2'!M104</f>
        <v>0.01</v>
      </c>
      <c r="AD127" s="271"/>
      <c r="AE127" s="272">
        <f t="shared" si="73"/>
        <v>0</v>
      </c>
      <c r="AF127" s="273">
        <f>'Tabella-Z2'!N104</f>
        <v>0.01</v>
      </c>
      <c r="AG127" s="271"/>
      <c r="AH127" s="272">
        <f t="shared" si="74"/>
        <v>0</v>
      </c>
      <c r="AI127" s="273">
        <f>'Tabella-Z2'!O104</f>
        <v>0.01</v>
      </c>
      <c r="AJ127" s="323" t="s">
        <v>3</v>
      </c>
      <c r="AK127" s="324"/>
      <c r="AL127" s="325"/>
      <c r="AM127" s="8"/>
    </row>
    <row r="128" spans="1:68" ht="18" customHeight="1" outlineLevel="1" x14ac:dyDescent="0.2">
      <c r="A128" s="1"/>
      <c r="B128" s="498"/>
      <c r="C128" s="499"/>
      <c r="D128" s="206" t="s">
        <v>591</v>
      </c>
      <c r="E128" s="488" t="s">
        <v>592</v>
      </c>
      <c r="F128" s="509"/>
      <c r="G128" s="510"/>
      <c r="H128" s="263"/>
      <c r="I128" s="274"/>
      <c r="J128" s="272">
        <f t="shared" si="59"/>
        <v>0</v>
      </c>
      <c r="K128" s="273">
        <f>'Tabella-Z2'!G105</f>
        <v>0.13</v>
      </c>
      <c r="L128" s="271"/>
      <c r="M128" s="272">
        <f t="shared" si="37"/>
        <v>0</v>
      </c>
      <c r="N128" s="273">
        <f>'Tabella-Z2'!H105</f>
        <v>0.13</v>
      </c>
      <c r="O128" s="271"/>
      <c r="P128" s="272">
        <f t="shared" si="60"/>
        <v>0</v>
      </c>
      <c r="Q128" s="273">
        <f>'Tabella-Z2'!J105</f>
        <v>0.13</v>
      </c>
      <c r="R128" s="271"/>
      <c r="S128" s="272">
        <f t="shared" si="61"/>
        <v>0</v>
      </c>
      <c r="T128" s="273">
        <f>'Tabella-Z2'!J105</f>
        <v>0.13</v>
      </c>
      <c r="U128" s="271"/>
      <c r="V128" s="272">
        <f t="shared" si="62"/>
        <v>0</v>
      </c>
      <c r="W128" s="273">
        <f>'Tabella-Z2'!J105</f>
        <v>0.13</v>
      </c>
      <c r="X128" s="271"/>
      <c r="Y128" s="272">
        <f t="shared" si="71"/>
        <v>0</v>
      </c>
      <c r="Z128" s="273">
        <f>'Tabella-Z2'!L105</f>
        <v>0.13</v>
      </c>
      <c r="AA128" s="271"/>
      <c r="AB128" s="272">
        <f t="shared" si="72"/>
        <v>0</v>
      </c>
      <c r="AC128" s="273">
        <f>'Tabella-Z2'!M105</f>
        <v>0.13</v>
      </c>
      <c r="AD128" s="271"/>
      <c r="AE128" s="272">
        <f t="shared" si="73"/>
        <v>0</v>
      </c>
      <c r="AF128" s="273">
        <f>'Tabella-Z2'!N105</f>
        <v>0.13</v>
      </c>
      <c r="AG128" s="271"/>
      <c r="AH128" s="272">
        <f t="shared" si="74"/>
        <v>0</v>
      </c>
      <c r="AI128" s="273">
        <f>'Tabella-Z2'!O105</f>
        <v>0.13</v>
      </c>
      <c r="AJ128" s="323" t="s">
        <v>3</v>
      </c>
      <c r="AK128" s="324"/>
      <c r="AL128" s="325"/>
      <c r="AM128" s="8"/>
    </row>
    <row r="129" spans="1:39" ht="24.95" customHeight="1" outlineLevel="1" x14ac:dyDescent="0.2">
      <c r="A129" s="1"/>
      <c r="B129" s="498"/>
      <c r="C129" s="499"/>
      <c r="D129" s="206" t="s">
        <v>600</v>
      </c>
      <c r="E129" s="488" t="str">
        <f>IF(T14="SI","Computo  metrico  estimativo,  Quadro  economico,  Elenco  prezzi  e  eventuale  analisi,  Quadro dell'incidenza percentuale della quantità di manodopera - AL 50% CON IL PE","ALIQUOTA NON ATTIVABILE NEL PFTE")</f>
        <v>Computo  metrico  estimativo,  Quadro  economico,  Elenco  prezzi  e  eventuale  analisi,  Quadro dell'incidenza percentuale della quantità di manodopera - AL 50% CON IL PE</v>
      </c>
      <c r="F129" s="489"/>
      <c r="G129" s="490"/>
      <c r="H129" s="41"/>
      <c r="I129" s="49"/>
      <c r="J129" s="43">
        <f t="shared" si="59"/>
        <v>0</v>
      </c>
      <c r="K129" s="54">
        <f>IF($T$14="SI",'Tabella-Z2'!G113/2,0)</f>
        <v>0.02</v>
      </c>
      <c r="L129" s="42"/>
      <c r="M129" s="43">
        <f t="shared" si="37"/>
        <v>0</v>
      </c>
      <c r="N129" s="54">
        <f>IF($T$14="SI",'Tabella-Z2'!H113/2,0)</f>
        <v>1.4999999999999999E-2</v>
      </c>
      <c r="O129" s="42"/>
      <c r="P129" s="43">
        <f t="shared" si="60"/>
        <v>0</v>
      </c>
      <c r="Q129" s="54">
        <f>IF($T$14="SI",'Tabella-Z2'!J113/2,0)</f>
        <v>2.5000000000000001E-2</v>
      </c>
      <c r="R129" s="42"/>
      <c r="S129" s="43">
        <f t="shared" si="61"/>
        <v>0</v>
      </c>
      <c r="T129" s="54">
        <f>IF($T$14="SI",'Tabella-Z2'!J113/2,0)</f>
        <v>2.5000000000000001E-2</v>
      </c>
      <c r="U129" s="42"/>
      <c r="V129" s="43">
        <f t="shared" si="62"/>
        <v>0</v>
      </c>
      <c r="W129" s="54">
        <f>IF($T$14="SI",'Tabella-Z2'!J113/2,0)</f>
        <v>2.5000000000000001E-2</v>
      </c>
      <c r="X129" s="42"/>
      <c r="Y129" s="43">
        <f t="shared" si="71"/>
        <v>0</v>
      </c>
      <c r="Z129" s="54">
        <f>IF($T$14="SI",'Tabella-Z2'!L113/2,0)</f>
        <v>1.4999999999999999E-2</v>
      </c>
      <c r="AA129" s="42"/>
      <c r="AB129" s="43">
        <f t="shared" si="72"/>
        <v>0</v>
      </c>
      <c r="AC129" s="54">
        <f>IF($T$14="SI",'Tabella-Z2'!M113/2,0)</f>
        <v>0.02</v>
      </c>
      <c r="AD129" s="42"/>
      <c r="AE129" s="43">
        <f t="shared" si="73"/>
        <v>0</v>
      </c>
      <c r="AF129" s="54">
        <f>IF($T$14="SI",'Tabella-Z2'!N113/2,0)</f>
        <v>1.4999999999999999E-2</v>
      </c>
      <c r="AG129" s="42"/>
      <c r="AH129" s="43">
        <f t="shared" si="74"/>
        <v>0</v>
      </c>
      <c r="AI129" s="54">
        <f>IF($T$14="SI",'Tabella-Z2'!O113/2,0)</f>
        <v>1.4999999999999999E-2</v>
      </c>
      <c r="AJ129" s="321" t="s">
        <v>3</v>
      </c>
      <c r="AK129" s="320"/>
      <c r="AL129" s="322"/>
      <c r="AM129" s="8"/>
    </row>
    <row r="130" spans="1:39" ht="18" customHeight="1" outlineLevel="1" x14ac:dyDescent="0.2">
      <c r="A130" s="1"/>
      <c r="B130" s="498"/>
      <c r="C130" s="499"/>
      <c r="D130" s="206" t="s">
        <v>601</v>
      </c>
      <c r="E130" s="488" t="str">
        <f>IF(T14="SI","Schema di contratto, capitolato speciale d'appalto, cronoprogramma - AL 50% CON IL PE","ALIQUOTA NON ATTIVABILE NEL PFTE")</f>
        <v>Schema di contratto, capitolato speciale d'appalto, cronoprogramma - AL 50% CON IL PE</v>
      </c>
      <c r="F130" s="489"/>
      <c r="G130" s="490"/>
      <c r="H130" s="41"/>
      <c r="I130" s="49"/>
      <c r="J130" s="43">
        <f t="shared" si="59"/>
        <v>0</v>
      </c>
      <c r="K130" s="54">
        <f>IF($T$14="SI",'Tabella-Z2'!G114/2,0)</f>
        <v>0.01</v>
      </c>
      <c r="L130" s="42"/>
      <c r="M130" s="43">
        <f t="shared" si="37"/>
        <v>0</v>
      </c>
      <c r="N130" s="54">
        <f>IF($T$14="SI",'Tabella-Z2'!H114/2,0)</f>
        <v>5.0000000000000001E-3</v>
      </c>
      <c r="O130" s="42"/>
      <c r="P130" s="43">
        <f t="shared" si="60"/>
        <v>0</v>
      </c>
      <c r="Q130" s="54">
        <f>IF($T$14="SI",'Tabella-Z2'!J114/2,0)</f>
        <v>0.01</v>
      </c>
      <c r="R130" s="42"/>
      <c r="S130" s="43">
        <f t="shared" si="61"/>
        <v>0</v>
      </c>
      <c r="T130" s="54">
        <f>IF($T$14="SI",'Tabella-Z2'!J114/2,0)</f>
        <v>0.01</v>
      </c>
      <c r="U130" s="42"/>
      <c r="V130" s="43">
        <f t="shared" si="62"/>
        <v>0</v>
      </c>
      <c r="W130" s="54">
        <f>IF($T$14="SI",'Tabella-Z2'!J114/2,0)</f>
        <v>0.01</v>
      </c>
      <c r="X130" s="42"/>
      <c r="Y130" s="43">
        <f t="shared" si="71"/>
        <v>0</v>
      </c>
      <c r="Z130" s="54">
        <f>IF($T$14="SI",'Tabella-Z2'!L114/2,0)</f>
        <v>0.01</v>
      </c>
      <c r="AA130" s="42"/>
      <c r="AB130" s="43">
        <f t="shared" si="72"/>
        <v>0</v>
      </c>
      <c r="AC130" s="54">
        <f>IF($T$14="SI",'Tabella-Z2'!M114/2,0)</f>
        <v>0.01</v>
      </c>
      <c r="AD130" s="42"/>
      <c r="AE130" s="43">
        <f t="shared" si="73"/>
        <v>0</v>
      </c>
      <c r="AF130" s="54">
        <f>IF($T$14="SI",'Tabella-Z2'!N114/2,0)</f>
        <v>0.01</v>
      </c>
      <c r="AG130" s="42"/>
      <c r="AH130" s="43">
        <f t="shared" si="74"/>
        <v>0</v>
      </c>
      <c r="AI130" s="54">
        <f>IF($T$14="SI",'Tabella-Z2'!O114/2,0)</f>
        <v>0.01</v>
      </c>
      <c r="AJ130" s="321" t="s">
        <v>3</v>
      </c>
      <c r="AK130" s="320"/>
      <c r="AL130" s="322"/>
      <c r="AM130" s="8"/>
    </row>
    <row r="131" spans="1:39" ht="18" customHeight="1" outlineLevel="1" x14ac:dyDescent="0.2">
      <c r="A131" s="1"/>
      <c r="B131" s="498"/>
      <c r="C131" s="499"/>
      <c r="D131" s="206" t="s">
        <v>602</v>
      </c>
      <c r="E131" s="488" t="str">
        <f>IF(T14="SI","Piano di manutenzione dell'opera - AL 50% CON IL PE","ALIQUOTA NON ATTIVABILE NEL PFTE")</f>
        <v>Piano di manutenzione dell'opera - AL 50% CON IL PE</v>
      </c>
      <c r="F131" s="489"/>
      <c r="G131" s="490"/>
      <c r="H131" s="41"/>
      <c r="I131" s="49"/>
      <c r="J131" s="43">
        <f t="shared" si="59"/>
        <v>0</v>
      </c>
      <c r="K131" s="54">
        <f>IF($T$14="SI",'Tabella-Z2'!G115/2,0)</f>
        <v>0.01</v>
      </c>
      <c r="L131" s="42"/>
      <c r="M131" s="43">
        <f t="shared" si="37"/>
        <v>0</v>
      </c>
      <c r="N131" s="54">
        <f>IF($T$14="SI",'Tabella-Z2'!H115/2,0)</f>
        <v>1.2500000000000001E-2</v>
      </c>
      <c r="O131" s="42"/>
      <c r="P131" s="43">
        <f t="shared" si="60"/>
        <v>0</v>
      </c>
      <c r="Q131" s="54">
        <f>IF($T$14="SI",'Tabella-Z2'!J115/2,0)</f>
        <v>1.4999999999999999E-2</v>
      </c>
      <c r="R131" s="42"/>
      <c r="S131" s="43">
        <f t="shared" si="61"/>
        <v>0</v>
      </c>
      <c r="T131" s="54">
        <f>IF($T$14="SI",'Tabella-Z2'!J115/2,0)</f>
        <v>1.4999999999999999E-2</v>
      </c>
      <c r="U131" s="42"/>
      <c r="V131" s="43">
        <f t="shared" si="62"/>
        <v>0</v>
      </c>
      <c r="W131" s="54">
        <f>IF($T$14="SI",'Tabella-Z2'!J115/2,0)</f>
        <v>1.4999999999999999E-2</v>
      </c>
      <c r="X131" s="42"/>
      <c r="Y131" s="43">
        <f t="shared" si="71"/>
        <v>0</v>
      </c>
      <c r="Z131" s="54">
        <f>IF($T$14="SI",'Tabella-Z2'!L115/2,0)</f>
        <v>1.4999999999999999E-2</v>
      </c>
      <c r="AA131" s="42"/>
      <c r="AB131" s="43">
        <f t="shared" si="72"/>
        <v>0</v>
      </c>
      <c r="AC131" s="54">
        <f>IF($T$14="SI",'Tabella-Z2'!M115/2,0)</f>
        <v>0.01</v>
      </c>
      <c r="AD131" s="42"/>
      <c r="AE131" s="43">
        <f t="shared" si="73"/>
        <v>0</v>
      </c>
      <c r="AF131" s="54">
        <f>IF($T$14="SI",'Tabella-Z2'!N115/2,0)</f>
        <v>0.01</v>
      </c>
      <c r="AG131" s="42"/>
      <c r="AH131" s="43">
        <f t="shared" si="74"/>
        <v>0</v>
      </c>
      <c r="AI131" s="54">
        <f>IF($T$14="SI",'Tabella-Z2'!O115/2,0)</f>
        <v>1.4999999999999999E-2</v>
      </c>
      <c r="AJ131" s="321" t="s">
        <v>3</v>
      </c>
      <c r="AK131" s="320"/>
      <c r="AL131" s="322"/>
      <c r="AM131" s="8"/>
    </row>
    <row r="132" spans="1:39" ht="18" customHeight="1" outlineLevel="1" thickBot="1" x14ac:dyDescent="0.25">
      <c r="A132" s="1"/>
      <c r="B132" s="516"/>
      <c r="C132" s="517"/>
      <c r="D132" s="206" t="s">
        <v>604</v>
      </c>
      <c r="E132" s="488" t="str">
        <f>IF(T14="SI","Piano di Sicurezza e Coordinamento - AL 50% CON IL PE","ALIQUOTA NON ATTIVABILE NEL PFTE")</f>
        <v>Piano di Sicurezza e Coordinamento - AL 50% CON IL PE</v>
      </c>
      <c r="F132" s="509"/>
      <c r="G132" s="510"/>
      <c r="H132" s="58"/>
      <c r="I132" s="49"/>
      <c r="J132" s="43">
        <f t="shared" si="59"/>
        <v>0</v>
      </c>
      <c r="K132" s="54">
        <f>IF($T$14="SI",'Tabella-Z2'!G117/2,0)</f>
        <v>0.05</v>
      </c>
      <c r="L132" s="42"/>
      <c r="M132" s="43">
        <f t="shared" si="37"/>
        <v>0</v>
      </c>
      <c r="N132" s="54">
        <f>IF($T$14="SI",'Tabella-Z2'!H117/2,0)</f>
        <v>0.05</v>
      </c>
      <c r="O132" s="42"/>
      <c r="P132" s="43">
        <f t="shared" si="60"/>
        <v>0</v>
      </c>
      <c r="Q132" s="54">
        <f>IF($T$14="SI",'Tabella-Z2'!J117/2,0)</f>
        <v>0.05</v>
      </c>
      <c r="R132" s="42"/>
      <c r="S132" s="43">
        <f t="shared" si="61"/>
        <v>0</v>
      </c>
      <c r="T132" s="54">
        <f>IF($T$14="SI",'Tabella-Z2'!J117/2,0)</f>
        <v>0.05</v>
      </c>
      <c r="U132" s="42"/>
      <c r="V132" s="43">
        <f t="shared" si="62"/>
        <v>0</v>
      </c>
      <c r="W132" s="54">
        <f>IF($T$14="SI",'Tabella-Z2'!J117/2,0)</f>
        <v>0.05</v>
      </c>
      <c r="X132" s="42"/>
      <c r="Y132" s="43">
        <f t="shared" si="71"/>
        <v>0</v>
      </c>
      <c r="Z132" s="54">
        <f>IF($T$14="SI",'Tabella-Z2'!L117/2,0)</f>
        <v>0.05</v>
      </c>
      <c r="AA132" s="42"/>
      <c r="AB132" s="43">
        <f t="shared" si="72"/>
        <v>0</v>
      </c>
      <c r="AC132" s="54">
        <f>IF($T$14="SI",'Tabella-Z2'!M117/2,0)</f>
        <v>0.05</v>
      </c>
      <c r="AD132" s="42"/>
      <c r="AE132" s="43">
        <f t="shared" si="73"/>
        <v>0</v>
      </c>
      <c r="AF132" s="54">
        <f>IF($T$14="SI",'Tabella-Z2'!N117/2,0)</f>
        <v>0.05</v>
      </c>
      <c r="AG132" s="42"/>
      <c r="AH132" s="43">
        <f t="shared" si="74"/>
        <v>0</v>
      </c>
      <c r="AI132" s="54">
        <f>IF($T$14="SI",'Tabella-Z2'!O117/2,0)</f>
        <v>0.05</v>
      </c>
      <c r="AJ132" s="321" t="s">
        <v>3</v>
      </c>
      <c r="AK132" s="320"/>
      <c r="AL132" s="322"/>
      <c r="AM132" s="8"/>
    </row>
    <row r="133" spans="1:39" ht="18" customHeight="1" outlineLevel="1" x14ac:dyDescent="0.2">
      <c r="A133" s="1"/>
      <c r="B133" s="458" t="s">
        <v>657</v>
      </c>
      <c r="C133" s="459"/>
      <c r="D133" s="459"/>
      <c r="E133" s="460"/>
      <c r="F133" s="456" t="s">
        <v>6</v>
      </c>
      <c r="G133" s="456"/>
      <c r="H133" s="251"/>
      <c r="I133" s="60"/>
      <c r="J133" s="61">
        <f>SUM(J93:J104,J114:J120,J127:J132)</f>
        <v>0</v>
      </c>
      <c r="K133" s="62">
        <f>J133+K88+AO110+AO123+AO126</f>
        <v>0</v>
      </c>
      <c r="L133" s="60"/>
      <c r="M133" s="61">
        <f>SUM(M93:M104,M111:M120,M127:M132)</f>
        <v>0</v>
      </c>
      <c r="N133" s="62">
        <f>M133+N88+AR110+AR123+AR126</f>
        <v>0</v>
      </c>
      <c r="O133" s="60"/>
      <c r="P133" s="61">
        <f>SUM(P93:P104,P114:P120,P127:P132)</f>
        <v>0</v>
      </c>
      <c r="Q133" s="62">
        <f>P133+Q88+AU110+AU123+AU126</f>
        <v>0</v>
      </c>
      <c r="R133" s="60"/>
      <c r="S133" s="61">
        <f>SUM(S93:S104,S114:S120,S127:S132)</f>
        <v>0</v>
      </c>
      <c r="T133" s="62">
        <f>S133+T88+AX110+AX123+AX126</f>
        <v>0</v>
      </c>
      <c r="U133" s="60"/>
      <c r="V133" s="61">
        <f>SUM(V93:V104,V114:V120,V127:V132)</f>
        <v>0</v>
      </c>
      <c r="W133" s="62">
        <f>V133+W88+BA110+BA123+BA126</f>
        <v>0</v>
      </c>
      <c r="X133" s="60"/>
      <c r="Y133" s="61">
        <f>SUM(Y93:Y104,Y114:Y120,Y127:Y132)</f>
        <v>0</v>
      </c>
      <c r="Z133" s="62">
        <f>Y133+Z88+BD110+BD123+BD126</f>
        <v>0</v>
      </c>
      <c r="AA133" s="60"/>
      <c r="AB133" s="61">
        <f>SUM(AB93:AB104,AB114:AB120,AB127:AB132)</f>
        <v>0</v>
      </c>
      <c r="AC133" s="62">
        <f>AB133+AC88+BG110+BG123+BG126</f>
        <v>0</v>
      </c>
      <c r="AD133" s="60"/>
      <c r="AE133" s="61">
        <f>SUM(AE93:AE104,AE114:AE120,AE127:AE132)</f>
        <v>0</v>
      </c>
      <c r="AF133" s="62">
        <f>AE133+AF88+BJ110+BJ123+BJ126</f>
        <v>0</v>
      </c>
      <c r="AG133" s="60"/>
      <c r="AH133" s="61">
        <f>SUM(AH93:AH104,AH114:AH120,AH127:AH132)</f>
        <v>0</v>
      </c>
      <c r="AI133" s="62">
        <f>AH133+AI88+BM110+BM123+BM126</f>
        <v>0</v>
      </c>
      <c r="AJ133" s="60"/>
      <c r="AK133" s="61">
        <f>SUM(AK93:AK104,AK114:AK120,AK127:AK132)</f>
        <v>0</v>
      </c>
      <c r="AL133" s="306">
        <f>AK133+AL88+BP110+BP123+BP126</f>
        <v>0</v>
      </c>
      <c r="AM133" s="4"/>
    </row>
    <row r="134" spans="1:39" ht="24.95" customHeight="1" outlineLevel="1" x14ac:dyDescent="0.2">
      <c r="A134" s="1"/>
      <c r="B134" s="461" t="s">
        <v>14</v>
      </c>
      <c r="C134" s="462"/>
      <c r="D134" s="462"/>
      <c r="E134" s="463"/>
      <c r="F134" s="457" t="s">
        <v>7</v>
      </c>
      <c r="G134" s="457"/>
      <c r="H134" s="64"/>
      <c r="I134" s="339">
        <f>J133*I17*I18*I20+I18*I20*SUM(AN105:AN126)+I89</f>
        <v>0</v>
      </c>
      <c r="J134" s="340"/>
      <c r="K134" s="346"/>
      <c r="L134" s="339">
        <f>M133*L17*L18*L20+L18*L20*SUM(AQ105:AQ126)+L89</f>
        <v>0</v>
      </c>
      <c r="M134" s="340"/>
      <c r="N134" s="346"/>
      <c r="O134" s="339">
        <f>P133*O17*O18*O20+O18*O20*SUM(AT105:AT126)+O89</f>
        <v>0</v>
      </c>
      <c r="P134" s="340"/>
      <c r="Q134" s="346"/>
      <c r="R134" s="339">
        <f>S133*R17*R18*R20+R18*R20*SUM(AW105:AW126)+R89</f>
        <v>0</v>
      </c>
      <c r="S134" s="340"/>
      <c r="T134" s="346"/>
      <c r="U134" s="339">
        <f>V133*U17*U18*U20+U18*U20*SUM(AZ105:AZ126)+U89</f>
        <v>0</v>
      </c>
      <c r="V134" s="340"/>
      <c r="W134" s="346"/>
      <c r="X134" s="339">
        <f>Y133*X17*X18*X20+X18*X20*SUM(BC105:BC126)+X89</f>
        <v>0</v>
      </c>
      <c r="Y134" s="340"/>
      <c r="Z134" s="346"/>
      <c r="AA134" s="339">
        <f>AB133*AA17*AA18*AA20+AA18*AA20*SUM(BF105:BF126)+AA89</f>
        <v>0</v>
      </c>
      <c r="AB134" s="340"/>
      <c r="AC134" s="346"/>
      <c r="AD134" s="339">
        <f>AE133*AD17*AD18*AD20+AD18*AD20*SUM(BI105:BI126)+AD89</f>
        <v>0</v>
      </c>
      <c r="AE134" s="340"/>
      <c r="AF134" s="346"/>
      <c r="AG134" s="339">
        <f>AH133*AG17*AG18*AG20+AG18*AG20*SUM(BL105:BL126)+AG89</f>
        <v>0</v>
      </c>
      <c r="AH134" s="340"/>
      <c r="AI134" s="346"/>
      <c r="AJ134" s="339">
        <f>AK133*AJ17*AJ18*AJ20+AJ18*AJ20*SUM(BO105:BO126)+AJ89</f>
        <v>0</v>
      </c>
      <c r="AK134" s="340"/>
      <c r="AL134" s="341"/>
      <c r="AM134" s="7"/>
    </row>
    <row r="135" spans="1:39" ht="24.75" customHeight="1" outlineLevel="1" thickBot="1" x14ac:dyDescent="0.25">
      <c r="A135" s="1"/>
      <c r="B135" s="383" t="s">
        <v>716</v>
      </c>
      <c r="C135" s="384"/>
      <c r="D135" s="384"/>
      <c r="E135" s="384"/>
      <c r="F135" s="384"/>
      <c r="G135" s="385"/>
      <c r="H135" s="65"/>
      <c r="I135" s="342">
        <f>SUM(I134:AL134)</f>
        <v>0</v>
      </c>
      <c r="J135" s="343"/>
      <c r="K135" s="343"/>
      <c r="L135" s="343"/>
      <c r="M135" s="343"/>
      <c r="N135" s="343"/>
      <c r="O135" s="343"/>
      <c r="P135" s="343"/>
      <c r="Q135" s="343"/>
      <c r="R135" s="343"/>
      <c r="S135" s="343"/>
      <c r="T135" s="343"/>
      <c r="U135" s="343"/>
      <c r="V135" s="343"/>
      <c r="W135" s="343"/>
      <c r="X135" s="343"/>
      <c r="Y135" s="343"/>
      <c r="Z135" s="343"/>
      <c r="AA135" s="343"/>
      <c r="AB135" s="343"/>
      <c r="AC135" s="343"/>
      <c r="AD135" s="343"/>
      <c r="AE135" s="343"/>
      <c r="AF135" s="343"/>
      <c r="AG135" s="343"/>
      <c r="AH135" s="343"/>
      <c r="AI135" s="343"/>
      <c r="AJ135" s="343"/>
      <c r="AK135" s="344"/>
      <c r="AL135" s="345"/>
      <c r="AM135" s="7"/>
    </row>
    <row r="136" spans="1:39" ht="9.9499999999999993" customHeight="1" thickBot="1" x14ac:dyDescent="0.25">
      <c r="A136" s="1"/>
      <c r="B136" s="66"/>
      <c r="C136" s="67"/>
      <c r="D136" s="67"/>
      <c r="E136" s="67"/>
      <c r="F136" s="68"/>
      <c r="G136" s="69"/>
      <c r="H136" s="69"/>
      <c r="I136" s="70"/>
      <c r="J136" s="70"/>
      <c r="K136" s="70"/>
      <c r="L136" s="70"/>
      <c r="M136" s="70"/>
      <c r="N136" s="70"/>
      <c r="O136" s="70"/>
      <c r="P136" s="70"/>
      <c r="Q136" s="70"/>
      <c r="R136" s="70"/>
      <c r="S136" s="70"/>
      <c r="T136" s="70"/>
      <c r="U136" s="70"/>
      <c r="V136" s="70"/>
      <c r="W136" s="70"/>
      <c r="X136" s="70"/>
      <c r="Y136" s="70"/>
      <c r="Z136" s="70"/>
      <c r="AA136" s="70"/>
      <c r="AB136" s="70"/>
      <c r="AC136" s="70"/>
      <c r="AD136" s="70"/>
      <c r="AE136" s="70"/>
      <c r="AF136" s="70"/>
      <c r="AG136" s="70"/>
      <c r="AH136" s="70"/>
      <c r="AI136" s="70"/>
      <c r="AJ136" s="70"/>
      <c r="AK136" s="70"/>
      <c r="AL136" s="70"/>
      <c r="AM136" s="7"/>
    </row>
    <row r="137" spans="1:39" ht="18" customHeight="1" outlineLevel="1" thickBot="1" x14ac:dyDescent="0.25">
      <c r="A137" s="1"/>
      <c r="B137" s="381" t="str">
        <f>C138</f>
        <v xml:space="preserve"> b.III) PROGETTAZIONE ESECUTIVA  </v>
      </c>
      <c r="C137" s="382"/>
      <c r="D137" s="382"/>
      <c r="E137" s="382"/>
      <c r="F137" s="382"/>
      <c r="G137" s="382"/>
      <c r="H137" s="382"/>
      <c r="I137" s="382"/>
      <c r="J137" s="382"/>
      <c r="K137" s="382"/>
      <c r="L137" s="382"/>
      <c r="M137" s="382"/>
      <c r="N137" s="382"/>
      <c r="O137" s="382"/>
      <c r="P137" s="382"/>
      <c r="Q137" s="382"/>
      <c r="R137" s="382"/>
      <c r="S137" s="382"/>
      <c r="T137" s="382"/>
      <c r="U137" s="382"/>
      <c r="V137" s="382"/>
      <c r="W137" s="382"/>
      <c r="X137" s="382"/>
      <c r="Y137" s="382"/>
      <c r="Z137" s="382"/>
      <c r="AA137" s="382"/>
      <c r="AB137" s="382"/>
      <c r="AC137" s="382"/>
      <c r="AD137" s="382"/>
      <c r="AE137" s="382"/>
      <c r="AF137" s="382"/>
      <c r="AG137" s="382"/>
      <c r="AH137" s="382"/>
      <c r="AI137" s="382"/>
      <c r="AJ137" s="382"/>
      <c r="AK137" s="314"/>
      <c r="AL137" s="315"/>
      <c r="AM137" s="7"/>
    </row>
    <row r="138" spans="1:39" ht="18" customHeight="1" outlineLevel="1" x14ac:dyDescent="0.2">
      <c r="A138" s="1"/>
      <c r="B138" s="497" t="s">
        <v>8</v>
      </c>
      <c r="C138" s="453" t="s">
        <v>12</v>
      </c>
      <c r="D138" s="206" t="s">
        <v>557</v>
      </c>
      <c r="E138" s="528" t="str">
        <f>IF(T14="NO","Elenco prezzi unitari ed eventuali analisi, Computo metrico estimativo, Quadro economico","ALIQUOTA DA ATTIVARE NEL PFTE")</f>
        <v>ALIQUOTA DA ATTIVARE NEL PFTE</v>
      </c>
      <c r="F138" s="529"/>
      <c r="G138" s="619"/>
      <c r="H138" s="71"/>
      <c r="I138" s="72"/>
      <c r="J138" s="73">
        <f t="shared" ref="J138:J149" si="75">IF(I$17=0,0,(IF($H138="X",K138,IF(I138="X",K138,0))))</f>
        <v>0</v>
      </c>
      <c r="K138" s="74">
        <f>IF(T14="NO",'Tabella-Z2'!G74,0)</f>
        <v>0</v>
      </c>
      <c r="L138" s="40"/>
      <c r="M138" s="73">
        <f t="shared" ref="M138:M149" si="76">IF(L$17=0,0,(IF($H138="X",N138,IF(L138="X",N138,0))))</f>
        <v>0</v>
      </c>
      <c r="N138" s="74">
        <f>IF(T14="NO",'Tabella-Z2'!H74,0)</f>
        <v>0</v>
      </c>
      <c r="O138" s="40"/>
      <c r="P138" s="73">
        <f t="shared" ref="P138:P149" si="77">IF(O$17=0,0,(IF($H138="X",Q138,IF(O138="X",Q138,0))))</f>
        <v>0</v>
      </c>
      <c r="Q138" s="74">
        <f>IF(T14="NO",'Tabella-Z2'!J74,0)</f>
        <v>0</v>
      </c>
      <c r="R138" s="40"/>
      <c r="S138" s="73">
        <f t="shared" ref="S138:S149" si="78">IF(R$17=0,0,(IF($H138="X",T138,IF(R138="X",T138,0))))</f>
        <v>0</v>
      </c>
      <c r="T138" s="74">
        <f>IF(T14="NO",'Tabella-Z2'!J74,0)</f>
        <v>0</v>
      </c>
      <c r="U138" s="40"/>
      <c r="V138" s="73">
        <f t="shared" ref="V138:V149" si="79">IF(U$17=0,0,(IF($H138="X",W138,IF(U138="X",W138,0))))</f>
        <v>0</v>
      </c>
      <c r="W138" s="74">
        <f>IF(T14="NO",'Tabella-Z2'!J74,0)</f>
        <v>0</v>
      </c>
      <c r="X138" s="40"/>
      <c r="Y138" s="73">
        <f t="shared" ref="Y138:Y149" si="80">IF(X$17=0,0,(IF($H138="X",Z138,IF(X138="X",Z138,0))))</f>
        <v>0</v>
      </c>
      <c r="Z138" s="74">
        <f>IF(T14="NO",'Tabella-Z2'!L74,0)</f>
        <v>0</v>
      </c>
      <c r="AA138" s="40"/>
      <c r="AB138" s="73">
        <f t="shared" ref="AB138:AB149" si="81">IF(AA$17=0,0,(IF($H138="X",AC138,IF(AA138="X",AC138,0))))</f>
        <v>0</v>
      </c>
      <c r="AC138" s="74">
        <f>IF(T14="NO",'Tabella-Z2'!M74,0)</f>
        <v>0</v>
      </c>
      <c r="AD138" s="40"/>
      <c r="AE138" s="73">
        <f t="shared" ref="AE138:AE149" si="82">IF(AD$17=0,0,(IF($H138="X",AF138,IF(AD138="X",AF138,0))))</f>
        <v>0</v>
      </c>
      <c r="AF138" s="74">
        <f>IF(T14="NO",'Tabella-Z2'!N74,0)</f>
        <v>0</v>
      </c>
      <c r="AG138" s="40"/>
      <c r="AH138" s="73">
        <f t="shared" ref="AH138:AH149" si="83">IF(AG$17=0,0,(IF($H138="X",AI138,IF(AG138="X",AI138,0))))</f>
        <v>0</v>
      </c>
      <c r="AI138" s="74">
        <f>IF(T14="NO",'Tabella-Z2'!O74,0)</f>
        <v>0</v>
      </c>
      <c r="AJ138" s="353"/>
      <c r="AK138" s="354"/>
      <c r="AL138" s="355"/>
      <c r="AM138" s="4"/>
    </row>
    <row r="139" spans="1:39" ht="18" customHeight="1" outlineLevel="1" x14ac:dyDescent="0.2">
      <c r="A139" s="1"/>
      <c r="B139" s="498"/>
      <c r="C139" s="499"/>
      <c r="D139" s="206" t="s">
        <v>596</v>
      </c>
      <c r="E139" s="488" t="s">
        <v>597</v>
      </c>
      <c r="F139" s="489"/>
      <c r="G139" s="490"/>
      <c r="H139" s="39"/>
      <c r="I139" s="274"/>
      <c r="J139" s="272">
        <f t="shared" si="75"/>
        <v>0</v>
      </c>
      <c r="K139" s="273">
        <f>'Tabella-Z2'!G111</f>
        <v>7.0000000000000007E-2</v>
      </c>
      <c r="L139" s="271"/>
      <c r="M139" s="272">
        <f t="shared" si="76"/>
        <v>0</v>
      </c>
      <c r="N139" s="273">
        <f>'Tabella-Z2'!H111</f>
        <v>0.12</v>
      </c>
      <c r="O139" s="271"/>
      <c r="P139" s="272">
        <f t="shared" si="77"/>
        <v>0</v>
      </c>
      <c r="Q139" s="273">
        <f>IF(O19="",0,IF(VLOOKUP($O$19,'Tabella-Z1'!J32:L44,3)="A",'Tabella-Z2'!J111,'Tabella-Z2'!K111))</f>
        <v>0</v>
      </c>
      <c r="R139" s="271"/>
      <c r="S139" s="272">
        <f t="shared" si="78"/>
        <v>0</v>
      </c>
      <c r="T139" s="273">
        <f>IF(R19="",0,IF(VLOOKUP($R$19,'Tabella-Z1'!J32:L44,3)="A",'Tabella-Z2'!J111,'Tabella-Z2'!K111))</f>
        <v>0</v>
      </c>
      <c r="U139" s="271"/>
      <c r="V139" s="272">
        <f t="shared" si="79"/>
        <v>0</v>
      </c>
      <c r="W139" s="273">
        <f>IF(U19="",0,IF(VLOOKUP($U$19,'Tabella-Z1'!J32:L44,3)="A",'Tabella-Z2'!J111,'Tabella-Z2'!K111))</f>
        <v>0</v>
      </c>
      <c r="X139" s="271"/>
      <c r="Y139" s="272">
        <f t="shared" si="80"/>
        <v>0</v>
      </c>
      <c r="Z139" s="273">
        <f>'Tabella-Z2'!L111</f>
        <v>0.04</v>
      </c>
      <c r="AA139" s="271"/>
      <c r="AB139" s="272">
        <f t="shared" si="81"/>
        <v>0</v>
      </c>
      <c r="AC139" s="273">
        <f>'Tabella-Z2'!M111</f>
        <v>0.11</v>
      </c>
      <c r="AD139" s="271"/>
      <c r="AE139" s="272">
        <f t="shared" si="82"/>
        <v>0</v>
      </c>
      <c r="AF139" s="273">
        <f>'Tabella-Z2'!N111</f>
        <v>0.05</v>
      </c>
      <c r="AG139" s="271"/>
      <c r="AH139" s="272">
        <f t="shared" si="83"/>
        <v>0</v>
      </c>
      <c r="AI139" s="273">
        <f>'Tabella-Z2'!O111</f>
        <v>0.04</v>
      </c>
      <c r="AJ139" s="323"/>
      <c r="AK139" s="324"/>
      <c r="AL139" s="325"/>
      <c r="AM139" s="4"/>
    </row>
    <row r="140" spans="1:39" ht="18" customHeight="1" outlineLevel="1" x14ac:dyDescent="0.2">
      <c r="A140" s="1"/>
      <c r="B140" s="498"/>
      <c r="C140" s="499"/>
      <c r="D140" s="206" t="s">
        <v>598</v>
      </c>
      <c r="E140" s="488" t="s">
        <v>599</v>
      </c>
      <c r="F140" s="489"/>
      <c r="G140" s="490"/>
      <c r="H140" s="41"/>
      <c r="I140" s="49"/>
      <c r="J140" s="43">
        <f t="shared" si="75"/>
        <v>0</v>
      </c>
      <c r="K140" s="54">
        <f>'Tabella-Z2'!G112</f>
        <v>0.13</v>
      </c>
      <c r="L140" s="42"/>
      <c r="M140" s="43">
        <f t="shared" si="76"/>
        <v>0</v>
      </c>
      <c r="N140" s="54">
        <f>'Tabella-Z2'!H112</f>
        <v>0.13</v>
      </c>
      <c r="O140" s="42"/>
      <c r="P140" s="43">
        <f t="shared" si="77"/>
        <v>0</v>
      </c>
      <c r="Q140" s="54">
        <f>'Tabella-Z2'!J112</f>
        <v>0.05</v>
      </c>
      <c r="R140" s="42"/>
      <c r="S140" s="43">
        <f t="shared" si="78"/>
        <v>0</v>
      </c>
      <c r="T140" s="54">
        <f>'Tabella-Z2'!J112</f>
        <v>0.05</v>
      </c>
      <c r="U140" s="42"/>
      <c r="V140" s="43">
        <f t="shared" si="79"/>
        <v>0</v>
      </c>
      <c r="W140" s="54">
        <f>'Tabella-Z2'!J112</f>
        <v>0.05</v>
      </c>
      <c r="X140" s="42"/>
      <c r="Y140" s="43">
        <f t="shared" si="80"/>
        <v>0</v>
      </c>
      <c r="Z140" s="54">
        <f>'Tabella-Z2'!L112</f>
        <v>0.08</v>
      </c>
      <c r="AA140" s="42"/>
      <c r="AB140" s="43">
        <f t="shared" si="81"/>
        <v>0</v>
      </c>
      <c r="AC140" s="54">
        <f>'Tabella-Z2'!M112</f>
        <v>0.05</v>
      </c>
      <c r="AD140" s="42"/>
      <c r="AE140" s="43">
        <f t="shared" si="82"/>
        <v>0</v>
      </c>
      <c r="AF140" s="54">
        <f>'Tabella-Z2'!N112</f>
        <v>0.1</v>
      </c>
      <c r="AG140" s="42"/>
      <c r="AH140" s="43">
        <f t="shared" si="83"/>
        <v>0</v>
      </c>
      <c r="AI140" s="54">
        <f>'Tabella-Z2'!O112</f>
        <v>0.08</v>
      </c>
      <c r="AJ140" s="321" t="s">
        <v>3</v>
      </c>
      <c r="AK140" s="320"/>
      <c r="AL140" s="322"/>
      <c r="AM140" s="4"/>
    </row>
    <row r="141" spans="1:39" ht="24.95" customHeight="1" outlineLevel="1" x14ac:dyDescent="0.2">
      <c r="A141" s="1"/>
      <c r="B141" s="498"/>
      <c r="C141" s="499"/>
      <c r="D141" s="206" t="s">
        <v>600</v>
      </c>
      <c r="E141" s="488" t="str">
        <f>IF(T14="SI","Computo  metrico  estimativo,  Quadro  economico,  Elenco  prezzi  e  eventuale  analisi,  Quadro dell'incidenza percentuale della quantità di manodopera - AL 50% CON IL PFTE","Computo  metrico  estimativo,  Quadro  economico,  Elenco  prezzi  e  eventuale  analisi,  Quadro dell'incidenza percentuale della quantità di manodopera")</f>
        <v>Computo  metrico  estimativo,  Quadro  economico,  Elenco  prezzi  e  eventuale  analisi,  Quadro dell'incidenza percentuale della quantità di manodopera - AL 50% CON IL PFTE</v>
      </c>
      <c r="F141" s="489"/>
      <c r="G141" s="490"/>
      <c r="H141" s="41"/>
      <c r="I141" s="49"/>
      <c r="J141" s="43">
        <f t="shared" si="75"/>
        <v>0</v>
      </c>
      <c r="K141" s="54">
        <f>IF($T$14="SI",'Tabella-Z2'!G113/2,'Tabella-Z2'!G113)</f>
        <v>0.02</v>
      </c>
      <c r="L141" s="42"/>
      <c r="M141" s="43">
        <f t="shared" si="76"/>
        <v>0</v>
      </c>
      <c r="N141" s="54">
        <f>IF($T$14="SI",'Tabella-Z2'!H113/2,'Tabella-Z2'!H113)</f>
        <v>1.4999999999999999E-2</v>
      </c>
      <c r="O141" s="42"/>
      <c r="P141" s="43">
        <f t="shared" si="77"/>
        <v>0</v>
      </c>
      <c r="Q141" s="54">
        <f>IF($T$14="SI",'Tabella-Z2'!J113/2,'Tabella-Z2'!J113)</f>
        <v>2.5000000000000001E-2</v>
      </c>
      <c r="R141" s="42"/>
      <c r="S141" s="43">
        <f t="shared" si="78"/>
        <v>0</v>
      </c>
      <c r="T141" s="54">
        <f>IF($T$14="SI",'Tabella-Z2'!J113/2,'Tabella-Z2'!J113)</f>
        <v>2.5000000000000001E-2</v>
      </c>
      <c r="U141" s="42"/>
      <c r="V141" s="43">
        <f t="shared" si="79"/>
        <v>0</v>
      </c>
      <c r="W141" s="54">
        <f>IF($T$14="SI",'Tabella-Z2'!J113/2,'Tabella-Z2'!J113)</f>
        <v>2.5000000000000001E-2</v>
      </c>
      <c r="X141" s="42"/>
      <c r="Y141" s="43">
        <f t="shared" si="80"/>
        <v>0</v>
      </c>
      <c r="Z141" s="54">
        <f>IF($T$14="SI",'Tabella-Z2'!J113/2,'Tabella-Z2'!J113)</f>
        <v>2.5000000000000001E-2</v>
      </c>
      <c r="AA141" s="42"/>
      <c r="AB141" s="43">
        <f t="shared" si="81"/>
        <v>0</v>
      </c>
      <c r="AC141" s="54">
        <f>IF($T$14="SI",'Tabella-Z2'!M113/2,'Tabella-Z2'!M113)</f>
        <v>0.02</v>
      </c>
      <c r="AD141" s="42"/>
      <c r="AE141" s="43">
        <f t="shared" si="82"/>
        <v>0</v>
      </c>
      <c r="AF141" s="54">
        <f>IF($T$14="SI",'Tabella-Z2'!N113/2,'Tabella-Z2'!N113)</f>
        <v>1.4999999999999999E-2</v>
      </c>
      <c r="AG141" s="42"/>
      <c r="AH141" s="43">
        <f t="shared" si="83"/>
        <v>0</v>
      </c>
      <c r="AI141" s="54">
        <f>IF($T$14="SI",'Tabella-Z2'!O113/2,'Tabella-Z2'!O113)</f>
        <v>1.4999999999999999E-2</v>
      </c>
      <c r="AJ141" s="321" t="s">
        <v>3</v>
      </c>
      <c r="AK141" s="320"/>
      <c r="AL141" s="322"/>
      <c r="AM141" s="4"/>
    </row>
    <row r="142" spans="1:39" ht="18" customHeight="1" outlineLevel="1" x14ac:dyDescent="0.2">
      <c r="A142" s="1"/>
      <c r="B142" s="498"/>
      <c r="C142" s="499"/>
      <c r="D142" s="206" t="s">
        <v>601</v>
      </c>
      <c r="E142" s="488" t="str">
        <f>IF(T14="SI","Schema di contratto, capitolato speciale d'appalto, cronoprogramma - AL 50% CON IL PFTE","Schema di contratto, capitolato speciale d'appalto, cronoprogramma")</f>
        <v>Schema di contratto, capitolato speciale d'appalto, cronoprogramma - AL 50% CON IL PFTE</v>
      </c>
      <c r="F142" s="489"/>
      <c r="G142" s="490"/>
      <c r="H142" s="41"/>
      <c r="I142" s="49"/>
      <c r="J142" s="43">
        <f t="shared" si="75"/>
        <v>0</v>
      </c>
      <c r="K142" s="54">
        <f>IF($T$14="SI",'Tabella-Z2'!G114/2,'Tabella-Z2'!G114)</f>
        <v>0.01</v>
      </c>
      <c r="L142" s="42"/>
      <c r="M142" s="43">
        <f t="shared" si="76"/>
        <v>0</v>
      </c>
      <c r="N142" s="54">
        <f>IF($T$14="SI",'Tabella-Z2'!H114/2,'Tabella-Z2'!H114)</f>
        <v>5.0000000000000001E-3</v>
      </c>
      <c r="O142" s="42"/>
      <c r="P142" s="43">
        <f t="shared" si="77"/>
        <v>0</v>
      </c>
      <c r="Q142" s="54">
        <f>IF($T$14="SI",'Tabella-Z2'!J114/2,'Tabella-Z2'!J114)</f>
        <v>0.01</v>
      </c>
      <c r="R142" s="42"/>
      <c r="S142" s="43">
        <f t="shared" si="78"/>
        <v>0</v>
      </c>
      <c r="T142" s="54">
        <f>IF($T$14="SI",'Tabella-Z2'!J114/2,'Tabella-Z2'!J114)</f>
        <v>0.01</v>
      </c>
      <c r="U142" s="42"/>
      <c r="V142" s="43">
        <f t="shared" si="79"/>
        <v>0</v>
      </c>
      <c r="W142" s="54">
        <f>IF($T$14="SI",'Tabella-Z2'!J114/2,'Tabella-Z2'!J114)</f>
        <v>0.01</v>
      </c>
      <c r="X142" s="42"/>
      <c r="Y142" s="43">
        <f t="shared" si="80"/>
        <v>0</v>
      </c>
      <c r="Z142" s="54">
        <f>IF($T$14="SI",'Tabella-Z2'!J114/2,'Tabella-Z2'!J114)</f>
        <v>0.01</v>
      </c>
      <c r="AA142" s="42"/>
      <c r="AB142" s="43">
        <f t="shared" si="81"/>
        <v>0</v>
      </c>
      <c r="AC142" s="54">
        <f>IF($T$14="SI",'Tabella-Z2'!M114/2,'Tabella-Z2'!M114)</f>
        <v>0.01</v>
      </c>
      <c r="AD142" s="42"/>
      <c r="AE142" s="43">
        <f t="shared" si="82"/>
        <v>0</v>
      </c>
      <c r="AF142" s="54">
        <f>IF($T$14="SI",'Tabella-Z2'!N114/2,'Tabella-Z2'!N114)</f>
        <v>0.01</v>
      </c>
      <c r="AG142" s="42"/>
      <c r="AH142" s="43">
        <f t="shared" si="83"/>
        <v>0</v>
      </c>
      <c r="AI142" s="54">
        <f>IF($T$14="SI",'Tabella-Z2'!O114/2,'Tabella-Z2'!O114)</f>
        <v>0.01</v>
      </c>
      <c r="AJ142" s="321" t="s">
        <v>3</v>
      </c>
      <c r="AK142" s="320"/>
      <c r="AL142" s="322"/>
      <c r="AM142" s="4"/>
    </row>
    <row r="143" spans="1:39" ht="18" customHeight="1" outlineLevel="1" x14ac:dyDescent="0.2">
      <c r="A143" s="1"/>
      <c r="B143" s="498"/>
      <c r="C143" s="499"/>
      <c r="D143" s="206" t="s">
        <v>602</v>
      </c>
      <c r="E143" s="488" t="str">
        <f>IF(T14="SI","Piano di manutenzione dell'opera - AL 50% CON IL PFTE","Piano di manutenzione dell'opera")</f>
        <v>Piano di manutenzione dell'opera - AL 50% CON IL PFTE</v>
      </c>
      <c r="F143" s="489"/>
      <c r="G143" s="490"/>
      <c r="H143" s="41"/>
      <c r="I143" s="49"/>
      <c r="J143" s="43">
        <f t="shared" si="75"/>
        <v>0</v>
      </c>
      <c r="K143" s="54">
        <f>IF($T$14="SI",'Tabella-Z2'!G115/2,'Tabella-Z2'!G115)</f>
        <v>0.01</v>
      </c>
      <c r="L143" s="42"/>
      <c r="M143" s="43">
        <f t="shared" si="76"/>
        <v>0</v>
      </c>
      <c r="N143" s="54">
        <f>IF($T$14="SI",'Tabella-Z2'!H115/2,'Tabella-Z2'!H115)</f>
        <v>1.2500000000000001E-2</v>
      </c>
      <c r="O143" s="42"/>
      <c r="P143" s="43">
        <f t="shared" si="77"/>
        <v>0</v>
      </c>
      <c r="Q143" s="54">
        <f>IF($T$14="SI",'Tabella-Z2'!J115/2,'Tabella-Z2'!J115)</f>
        <v>1.4999999999999999E-2</v>
      </c>
      <c r="R143" s="42"/>
      <c r="S143" s="43">
        <f t="shared" si="78"/>
        <v>0</v>
      </c>
      <c r="T143" s="54">
        <f>IF($T$14="SI",'Tabella-Z2'!J115/2,'Tabella-Z2'!J115)</f>
        <v>1.4999999999999999E-2</v>
      </c>
      <c r="U143" s="42"/>
      <c r="V143" s="43">
        <f t="shared" si="79"/>
        <v>0</v>
      </c>
      <c r="W143" s="54">
        <f>IF($T$14="SI",'Tabella-Z2'!J115/2,'Tabella-Z2'!J115)</f>
        <v>1.4999999999999999E-2</v>
      </c>
      <c r="X143" s="42"/>
      <c r="Y143" s="43">
        <f t="shared" si="80"/>
        <v>0</v>
      </c>
      <c r="Z143" s="54">
        <f>IF($T$14="SI",'Tabella-Z2'!J115/2,'Tabella-Z2'!J115)</f>
        <v>1.4999999999999999E-2</v>
      </c>
      <c r="AA143" s="42"/>
      <c r="AB143" s="43">
        <f t="shared" si="81"/>
        <v>0</v>
      </c>
      <c r="AC143" s="54">
        <f>IF($T$14="SI",'Tabella-Z2'!M115/2,'Tabella-Z2'!M115)</f>
        <v>0.01</v>
      </c>
      <c r="AD143" s="42"/>
      <c r="AE143" s="43">
        <f t="shared" si="82"/>
        <v>0</v>
      </c>
      <c r="AF143" s="54">
        <f>IF($T$14="SI",'Tabella-Z2'!N115/2,'Tabella-Z2'!N115)</f>
        <v>0.01</v>
      </c>
      <c r="AG143" s="42"/>
      <c r="AH143" s="43">
        <f t="shared" si="83"/>
        <v>0</v>
      </c>
      <c r="AI143" s="54">
        <f>IF($T$14="SI",'Tabella-Z2'!O115/2,'Tabella-Z2'!O115)</f>
        <v>1.4999999999999999E-2</v>
      </c>
      <c r="AJ143" s="321" t="s">
        <v>3</v>
      </c>
      <c r="AK143" s="320"/>
      <c r="AL143" s="322"/>
      <c r="AM143" s="4"/>
    </row>
    <row r="144" spans="1:39" ht="18" customHeight="1" outlineLevel="1" x14ac:dyDescent="0.2">
      <c r="A144" s="1"/>
      <c r="B144" s="498"/>
      <c r="C144" s="499"/>
      <c r="D144" s="206" t="s">
        <v>603</v>
      </c>
      <c r="E144" s="488" t="s">
        <v>533</v>
      </c>
      <c r="F144" s="489"/>
      <c r="G144" s="490"/>
      <c r="H144" s="41"/>
      <c r="I144" s="49"/>
      <c r="J144" s="43">
        <f t="shared" si="75"/>
        <v>0</v>
      </c>
      <c r="K144" s="54">
        <f>'Tabella-Z2'!G116</f>
        <v>0.03</v>
      </c>
      <c r="L144" s="42"/>
      <c r="M144" s="43">
        <f t="shared" si="76"/>
        <v>0</v>
      </c>
      <c r="N144" s="54">
        <f>'Tabella-Z2'!H116</f>
        <v>0.03</v>
      </c>
      <c r="O144" s="42"/>
      <c r="P144" s="43">
        <f t="shared" si="77"/>
        <v>0</v>
      </c>
      <c r="Q144" s="54">
        <f>'Tabella-Z2'!J116</f>
        <v>0.03</v>
      </c>
      <c r="R144" s="42"/>
      <c r="S144" s="43">
        <f t="shared" si="78"/>
        <v>0</v>
      </c>
      <c r="T144" s="54">
        <f>'Tabella-Z2'!J116</f>
        <v>0.03</v>
      </c>
      <c r="U144" s="42"/>
      <c r="V144" s="43">
        <f t="shared" si="79"/>
        <v>0</v>
      </c>
      <c r="W144" s="54">
        <f>'Tabella-Z2'!J116</f>
        <v>0.03</v>
      </c>
      <c r="X144" s="42"/>
      <c r="Y144" s="43">
        <f t="shared" si="80"/>
        <v>0</v>
      </c>
      <c r="Z144" s="54">
        <f>'Tabella-Z2'!L116</f>
        <v>0.03</v>
      </c>
      <c r="AA144" s="42"/>
      <c r="AB144" s="43">
        <f t="shared" si="81"/>
        <v>0</v>
      </c>
      <c r="AC144" s="54">
        <f>'Tabella-Z2'!M116</f>
        <v>0.03</v>
      </c>
      <c r="AD144" s="42"/>
      <c r="AE144" s="43">
        <f t="shared" si="82"/>
        <v>0</v>
      </c>
      <c r="AF144" s="54">
        <f>'Tabella-Z2'!N116</f>
        <v>0.03</v>
      </c>
      <c r="AG144" s="42"/>
      <c r="AH144" s="43">
        <f t="shared" si="83"/>
        <v>0</v>
      </c>
      <c r="AI144" s="54">
        <f>'Tabella-Z2'!O116</f>
        <v>0.03</v>
      </c>
      <c r="AJ144" s="321" t="s">
        <v>3</v>
      </c>
      <c r="AK144" s="320"/>
      <c r="AL144" s="322"/>
      <c r="AM144" s="4"/>
    </row>
    <row r="145" spans="1:67" ht="18" customHeight="1" outlineLevel="1" x14ac:dyDescent="0.2">
      <c r="A145" s="1"/>
      <c r="B145" s="498"/>
      <c r="C145" s="499"/>
      <c r="D145" s="206" t="s">
        <v>604</v>
      </c>
      <c r="E145" s="488" t="str">
        <f>IF(T14="SI","Piano di Sicurezza e Coordinamento - AL 50% CON IL PFTE","Piano di Sicurezza e Coordinamento")</f>
        <v>Piano di Sicurezza e Coordinamento - AL 50% CON IL PFTE</v>
      </c>
      <c r="F145" s="489"/>
      <c r="G145" s="490"/>
      <c r="H145" s="41"/>
      <c r="I145" s="49"/>
      <c r="J145" s="43">
        <f t="shared" si="75"/>
        <v>0</v>
      </c>
      <c r="K145" s="54">
        <f>IF($T$14="SI",'Tabella-Z2'!G117/2,'Tabella-Z2'!G117)</f>
        <v>0.05</v>
      </c>
      <c r="L145" s="42"/>
      <c r="M145" s="43">
        <f t="shared" si="76"/>
        <v>0</v>
      </c>
      <c r="N145" s="54">
        <f>IF($T$14="SI",'Tabella-Z2'!H117/2,'Tabella-Z2'!H117)</f>
        <v>0.05</v>
      </c>
      <c r="O145" s="42"/>
      <c r="P145" s="43">
        <f t="shared" si="77"/>
        <v>0</v>
      </c>
      <c r="Q145" s="54">
        <f>IF($T$14="SI",'Tabella-Z2'!J117/2,'Tabella-Z2'!J117)</f>
        <v>0.05</v>
      </c>
      <c r="R145" s="42"/>
      <c r="S145" s="43">
        <f t="shared" si="78"/>
        <v>0</v>
      </c>
      <c r="T145" s="54">
        <f>IF($T$14="SI",'Tabella-Z2'!J117/2,'Tabella-Z2'!J117)</f>
        <v>0.05</v>
      </c>
      <c r="U145" s="42"/>
      <c r="V145" s="43">
        <f t="shared" si="79"/>
        <v>0</v>
      </c>
      <c r="W145" s="54">
        <f>IF($T$14="SI",'Tabella-Z2'!J117/2,'Tabella-Z2'!J117)</f>
        <v>0.05</v>
      </c>
      <c r="X145" s="42"/>
      <c r="Y145" s="43">
        <f t="shared" si="80"/>
        <v>0</v>
      </c>
      <c r="Z145" s="54">
        <f>IF($T$14="SI",'Tabella-Z2'!J117/2,'Tabella-Z2'!J117)</f>
        <v>0.05</v>
      </c>
      <c r="AA145" s="42"/>
      <c r="AB145" s="43">
        <f t="shared" si="81"/>
        <v>0</v>
      </c>
      <c r="AC145" s="54">
        <f>IF($T$14="SI",'Tabella-Z2'!M117/2,'Tabella-Z2'!M117)</f>
        <v>0.05</v>
      </c>
      <c r="AD145" s="42"/>
      <c r="AE145" s="43">
        <f t="shared" si="82"/>
        <v>0</v>
      </c>
      <c r="AF145" s="54">
        <f>IF($T$14="SI",'Tabella-Z2'!N117/2,'Tabella-Z2'!N117)</f>
        <v>0.05</v>
      </c>
      <c r="AG145" s="42"/>
      <c r="AH145" s="43">
        <f t="shared" si="83"/>
        <v>0</v>
      </c>
      <c r="AI145" s="54">
        <f>IF($T$14="SI",'Tabella-Z2'!O117/2,'Tabella-Z2'!O117)</f>
        <v>0.05</v>
      </c>
      <c r="AJ145" s="321" t="s">
        <v>3</v>
      </c>
      <c r="AK145" s="320"/>
      <c r="AL145" s="322"/>
      <c r="AM145" s="9"/>
    </row>
    <row r="146" spans="1:67" ht="18" customHeight="1" outlineLevel="1" x14ac:dyDescent="0.2">
      <c r="A146" s="1"/>
      <c r="B146" s="498"/>
      <c r="C146" s="499"/>
      <c r="D146" s="206" t="s">
        <v>605</v>
      </c>
      <c r="E146" s="488" t="s">
        <v>606</v>
      </c>
      <c r="F146" s="489"/>
      <c r="G146" s="490"/>
      <c r="H146" s="41"/>
      <c r="I146" s="49"/>
      <c r="J146" s="43">
        <f t="shared" si="75"/>
        <v>0</v>
      </c>
      <c r="K146" s="54">
        <f>'Tabella-Z2'!G118</f>
        <v>0.01</v>
      </c>
      <c r="L146" s="42"/>
      <c r="M146" s="43">
        <f t="shared" si="76"/>
        <v>0</v>
      </c>
      <c r="N146" s="54">
        <f>'Tabella-Z2'!H118</f>
        <v>0.01</v>
      </c>
      <c r="O146" s="42"/>
      <c r="P146" s="43">
        <f t="shared" si="77"/>
        <v>0</v>
      </c>
      <c r="Q146" s="54">
        <f>'Tabella-Z2'!J118</f>
        <v>0.01</v>
      </c>
      <c r="R146" s="42"/>
      <c r="S146" s="43">
        <f t="shared" si="78"/>
        <v>0</v>
      </c>
      <c r="T146" s="54">
        <f>'Tabella-Z2'!J118</f>
        <v>0.01</v>
      </c>
      <c r="U146" s="42"/>
      <c r="V146" s="43">
        <f t="shared" si="79"/>
        <v>0</v>
      </c>
      <c r="W146" s="54">
        <f>'Tabella-Z2'!J118</f>
        <v>0.01</v>
      </c>
      <c r="X146" s="42"/>
      <c r="Y146" s="43">
        <f t="shared" si="80"/>
        <v>0</v>
      </c>
      <c r="Z146" s="54">
        <f>'Tabella-Z2'!L118</f>
        <v>0.01</v>
      </c>
      <c r="AA146" s="42"/>
      <c r="AB146" s="43">
        <f t="shared" si="81"/>
        <v>0</v>
      </c>
      <c r="AC146" s="54">
        <f>'Tabella-Z2'!M118</f>
        <v>0.01</v>
      </c>
      <c r="AD146" s="42"/>
      <c r="AE146" s="43">
        <f t="shared" si="82"/>
        <v>0</v>
      </c>
      <c r="AF146" s="54">
        <f>'Tabella-Z2'!N118</f>
        <v>0.01</v>
      </c>
      <c r="AG146" s="42"/>
      <c r="AH146" s="43">
        <f t="shared" si="83"/>
        <v>0</v>
      </c>
      <c r="AI146" s="54">
        <f>'Tabella-Z2'!O118</f>
        <v>0.01</v>
      </c>
      <c r="AJ146" s="321" t="s">
        <v>3</v>
      </c>
      <c r="AK146" s="320"/>
      <c r="AL146" s="322"/>
      <c r="AM146" s="4"/>
    </row>
    <row r="147" spans="1:67" ht="18" customHeight="1" outlineLevel="1" x14ac:dyDescent="0.2">
      <c r="A147" s="1"/>
      <c r="B147" s="498"/>
      <c r="C147" s="499"/>
      <c r="D147" s="206" t="s">
        <v>607</v>
      </c>
      <c r="E147" s="488" t="s">
        <v>608</v>
      </c>
      <c r="F147" s="489"/>
      <c r="G147" s="490"/>
      <c r="H147" s="41"/>
      <c r="I147" s="49"/>
      <c r="J147" s="43">
        <f t="shared" si="75"/>
        <v>0</v>
      </c>
      <c r="K147" s="54">
        <f>'Tabella-Z2'!G119</f>
        <v>0.13</v>
      </c>
      <c r="L147" s="42"/>
      <c r="M147" s="43">
        <f t="shared" si="76"/>
        <v>0</v>
      </c>
      <c r="N147" s="54">
        <f>'Tabella-Z2'!H119</f>
        <v>0.13</v>
      </c>
      <c r="O147" s="42"/>
      <c r="P147" s="43">
        <f t="shared" si="77"/>
        <v>0</v>
      </c>
      <c r="Q147" s="54">
        <f>'Tabella-Z2'!J119</f>
        <v>0.13</v>
      </c>
      <c r="R147" s="42"/>
      <c r="S147" s="43">
        <f t="shared" si="78"/>
        <v>0</v>
      </c>
      <c r="T147" s="54">
        <f>'Tabella-Z2'!J119</f>
        <v>0.13</v>
      </c>
      <c r="U147" s="42"/>
      <c r="V147" s="43">
        <f t="shared" si="79"/>
        <v>0</v>
      </c>
      <c r="W147" s="54">
        <f>'Tabella-Z2'!J119</f>
        <v>0.13</v>
      </c>
      <c r="X147" s="42"/>
      <c r="Y147" s="43">
        <f t="shared" si="80"/>
        <v>0</v>
      </c>
      <c r="Z147" s="54">
        <f>'Tabella-Z2'!L119</f>
        <v>0.13</v>
      </c>
      <c r="AA147" s="42"/>
      <c r="AB147" s="43">
        <f t="shared" si="81"/>
        <v>0</v>
      </c>
      <c r="AC147" s="54">
        <f>'Tabella-Z2'!M119</f>
        <v>0.13</v>
      </c>
      <c r="AD147" s="42"/>
      <c r="AE147" s="43">
        <f t="shared" si="82"/>
        <v>0</v>
      </c>
      <c r="AF147" s="54">
        <f>'Tabella-Z2'!N119</f>
        <v>0.13</v>
      </c>
      <c r="AG147" s="42"/>
      <c r="AH147" s="43">
        <f t="shared" si="83"/>
        <v>0</v>
      </c>
      <c r="AI147" s="54">
        <f>'Tabella-Z2'!O119</f>
        <v>0.13</v>
      </c>
      <c r="AJ147" s="321" t="s">
        <v>3</v>
      </c>
      <c r="AK147" s="320"/>
      <c r="AL147" s="322"/>
      <c r="AM147" s="4"/>
    </row>
    <row r="148" spans="1:67" ht="18" customHeight="1" outlineLevel="1" x14ac:dyDescent="0.2">
      <c r="A148" s="1"/>
      <c r="B148" s="498"/>
      <c r="C148" s="499"/>
      <c r="D148" s="206" t="s">
        <v>609</v>
      </c>
      <c r="E148" s="488" t="s">
        <v>610</v>
      </c>
      <c r="F148" s="489"/>
      <c r="G148" s="490"/>
      <c r="H148" s="41"/>
      <c r="I148" s="49"/>
      <c r="J148" s="43">
        <f t="shared" si="75"/>
        <v>0</v>
      </c>
      <c r="K148" s="54">
        <f>'Tabella-Z2'!G120</f>
        <v>0.04</v>
      </c>
      <c r="L148" s="42"/>
      <c r="M148" s="43">
        <f t="shared" si="76"/>
        <v>0</v>
      </c>
      <c r="N148" s="54">
        <f>'Tabella-Z2'!H120</f>
        <v>0.04</v>
      </c>
      <c r="O148" s="42"/>
      <c r="P148" s="43">
        <f t="shared" si="77"/>
        <v>0</v>
      </c>
      <c r="Q148" s="54">
        <f>'Tabella-Z2'!J120</f>
        <v>0.04</v>
      </c>
      <c r="R148" s="42"/>
      <c r="S148" s="43">
        <f t="shared" si="78"/>
        <v>0</v>
      </c>
      <c r="T148" s="54">
        <f>'Tabella-Z2'!J120</f>
        <v>0.04</v>
      </c>
      <c r="U148" s="42"/>
      <c r="V148" s="43">
        <f t="shared" si="79"/>
        <v>0</v>
      </c>
      <c r="W148" s="54">
        <f>'Tabella-Z2'!J120</f>
        <v>0.04</v>
      </c>
      <c r="X148" s="42"/>
      <c r="Y148" s="43">
        <f t="shared" si="80"/>
        <v>0</v>
      </c>
      <c r="Z148" s="54">
        <f>'Tabella-Z2'!L120</f>
        <v>0.04</v>
      </c>
      <c r="AA148" s="42"/>
      <c r="AB148" s="43">
        <f t="shared" si="81"/>
        <v>0</v>
      </c>
      <c r="AC148" s="54">
        <f>'Tabella-Z2'!M120</f>
        <v>0.04</v>
      </c>
      <c r="AD148" s="42"/>
      <c r="AE148" s="43">
        <f t="shared" si="82"/>
        <v>0</v>
      </c>
      <c r="AF148" s="54">
        <f>'Tabella-Z2'!N120</f>
        <v>0.04</v>
      </c>
      <c r="AG148" s="42"/>
      <c r="AH148" s="43">
        <f t="shared" si="83"/>
        <v>0</v>
      </c>
      <c r="AI148" s="54">
        <f>'Tabella-Z2'!O120</f>
        <v>0.04</v>
      </c>
      <c r="AJ148" s="321" t="s">
        <v>3</v>
      </c>
      <c r="AK148" s="320"/>
      <c r="AL148" s="322"/>
      <c r="AM148" s="4"/>
    </row>
    <row r="149" spans="1:67" ht="18" customHeight="1" outlineLevel="1" thickBot="1" x14ac:dyDescent="0.25">
      <c r="A149" s="1"/>
      <c r="B149" s="498"/>
      <c r="C149" s="500"/>
      <c r="D149" s="206" t="s">
        <v>611</v>
      </c>
      <c r="E149" s="488" t="s">
        <v>612</v>
      </c>
      <c r="F149" s="489"/>
      <c r="G149" s="490"/>
      <c r="H149" s="44"/>
      <c r="I149" s="49"/>
      <c r="J149" s="43">
        <f t="shared" si="75"/>
        <v>0</v>
      </c>
      <c r="K149" s="54">
        <f>'Tabella-Z2'!G121</f>
        <v>0.01</v>
      </c>
      <c r="L149" s="42"/>
      <c r="M149" s="43">
        <f t="shared" si="76"/>
        <v>0</v>
      </c>
      <c r="N149" s="54">
        <f>'Tabella-Z2'!H121</f>
        <v>0.01</v>
      </c>
      <c r="O149" s="42"/>
      <c r="P149" s="43">
        <f t="shared" si="77"/>
        <v>0</v>
      </c>
      <c r="Q149" s="54">
        <f>'Tabella-Z2'!J121</f>
        <v>0.01</v>
      </c>
      <c r="R149" s="42"/>
      <c r="S149" s="43">
        <f t="shared" si="78"/>
        <v>0</v>
      </c>
      <c r="T149" s="54">
        <f>'Tabella-Z2'!J121</f>
        <v>0.01</v>
      </c>
      <c r="U149" s="42"/>
      <c r="V149" s="43">
        <f t="shared" si="79"/>
        <v>0</v>
      </c>
      <c r="W149" s="54">
        <f>'Tabella-Z2'!J121</f>
        <v>0.01</v>
      </c>
      <c r="X149" s="42"/>
      <c r="Y149" s="43">
        <f t="shared" si="80"/>
        <v>0</v>
      </c>
      <c r="Z149" s="54">
        <f>'Tabella-Z2'!L121</f>
        <v>0.01</v>
      </c>
      <c r="AA149" s="42"/>
      <c r="AB149" s="43">
        <f t="shared" si="81"/>
        <v>0</v>
      </c>
      <c r="AC149" s="54">
        <f>'Tabella-Z2'!M121</f>
        <v>0.01</v>
      </c>
      <c r="AD149" s="42"/>
      <c r="AE149" s="43">
        <f t="shared" si="82"/>
        <v>0</v>
      </c>
      <c r="AF149" s="54">
        <f>'Tabella-Z2'!N121</f>
        <v>0.01</v>
      </c>
      <c r="AG149" s="42"/>
      <c r="AH149" s="43">
        <f t="shared" si="83"/>
        <v>0</v>
      </c>
      <c r="AI149" s="54">
        <f>'Tabella-Z2'!O121</f>
        <v>0.01</v>
      </c>
      <c r="AJ149" s="328" t="s">
        <v>3</v>
      </c>
      <c r="AK149" s="327"/>
      <c r="AL149" s="329"/>
      <c r="AM149" s="4"/>
    </row>
    <row r="150" spans="1:67" ht="18" customHeight="1" outlineLevel="1" x14ac:dyDescent="0.2">
      <c r="A150" s="1"/>
      <c r="B150" s="458" t="s">
        <v>658</v>
      </c>
      <c r="C150" s="459"/>
      <c r="D150" s="459"/>
      <c r="E150" s="460"/>
      <c r="F150" s="456" t="s">
        <v>6</v>
      </c>
      <c r="G150" s="456"/>
      <c r="H150" s="251"/>
      <c r="I150" s="60"/>
      <c r="J150" s="61">
        <f>SUM(J138:J149)</f>
        <v>0</v>
      </c>
      <c r="K150" s="62">
        <f>J150</f>
        <v>0</v>
      </c>
      <c r="L150" s="60"/>
      <c r="M150" s="61">
        <f>SUM(M138:M149)</f>
        <v>0</v>
      </c>
      <c r="N150" s="62">
        <f>M150</f>
        <v>0</v>
      </c>
      <c r="O150" s="60"/>
      <c r="P150" s="61">
        <f>SUM(P138:P149)</f>
        <v>0</v>
      </c>
      <c r="Q150" s="62">
        <f>P150</f>
        <v>0</v>
      </c>
      <c r="R150" s="60"/>
      <c r="S150" s="61">
        <f>SUM(S138:S149)</f>
        <v>0</v>
      </c>
      <c r="T150" s="62">
        <f>S150</f>
        <v>0</v>
      </c>
      <c r="U150" s="60"/>
      <c r="V150" s="61">
        <f>SUM(V138:V149)</f>
        <v>0</v>
      </c>
      <c r="W150" s="62">
        <f>V150</f>
        <v>0</v>
      </c>
      <c r="X150" s="60"/>
      <c r="Y150" s="61">
        <f>SUM(Y138:Y149)</f>
        <v>0</v>
      </c>
      <c r="Z150" s="62">
        <f>Y150</f>
        <v>0</v>
      </c>
      <c r="AA150" s="60"/>
      <c r="AB150" s="61">
        <f>SUM(AB138:AB149)</f>
        <v>0</v>
      </c>
      <c r="AC150" s="62">
        <f>AB150</f>
        <v>0</v>
      </c>
      <c r="AD150" s="60"/>
      <c r="AE150" s="61">
        <f>SUM(AE138:AE149)</f>
        <v>0</v>
      </c>
      <c r="AF150" s="62">
        <f>AE150</f>
        <v>0</v>
      </c>
      <c r="AG150" s="60"/>
      <c r="AH150" s="61">
        <f>SUM(AH138:AH149)</f>
        <v>0</v>
      </c>
      <c r="AI150" s="62">
        <f>AH150</f>
        <v>0</v>
      </c>
      <c r="AJ150" s="60"/>
      <c r="AK150" s="61">
        <f>SUM(AK138:AK149)</f>
        <v>0</v>
      </c>
      <c r="AL150" s="63">
        <f>AK150</f>
        <v>0</v>
      </c>
      <c r="AM150" s="4"/>
    </row>
    <row r="151" spans="1:67" ht="33" customHeight="1" outlineLevel="1" x14ac:dyDescent="0.2">
      <c r="A151" s="1"/>
      <c r="B151" s="461" t="s">
        <v>14</v>
      </c>
      <c r="C151" s="462"/>
      <c r="D151" s="462"/>
      <c r="E151" s="463"/>
      <c r="F151" s="457" t="s">
        <v>7</v>
      </c>
      <c r="G151" s="457"/>
      <c r="H151" s="64"/>
      <c r="I151" s="339">
        <f>K150*I17*I18*I20</f>
        <v>0</v>
      </c>
      <c r="J151" s="340"/>
      <c r="K151" s="346"/>
      <c r="L151" s="339">
        <f>N150*L17*L18*L20</f>
        <v>0</v>
      </c>
      <c r="M151" s="340"/>
      <c r="N151" s="346"/>
      <c r="O151" s="339">
        <f>Q150*O17*O18*O20</f>
        <v>0</v>
      </c>
      <c r="P151" s="340"/>
      <c r="Q151" s="346"/>
      <c r="R151" s="339">
        <f>T150*R17*R18*R20</f>
        <v>0</v>
      </c>
      <c r="S151" s="340"/>
      <c r="T151" s="346"/>
      <c r="U151" s="339">
        <f>W150*U17*U18*U20</f>
        <v>0</v>
      </c>
      <c r="V151" s="340"/>
      <c r="W151" s="346"/>
      <c r="X151" s="339">
        <f>Z150*X17*X18*X20</f>
        <v>0</v>
      </c>
      <c r="Y151" s="340"/>
      <c r="Z151" s="346"/>
      <c r="AA151" s="339">
        <f>AC150*AA17*AA18*AA20</f>
        <v>0</v>
      </c>
      <c r="AB151" s="340"/>
      <c r="AC151" s="346"/>
      <c r="AD151" s="339">
        <f>AF150*AD17*AD18*AD20</f>
        <v>0</v>
      </c>
      <c r="AE151" s="340"/>
      <c r="AF151" s="346"/>
      <c r="AG151" s="339">
        <f>AI150*AG17*AG18*AG20</f>
        <v>0</v>
      </c>
      <c r="AH151" s="340"/>
      <c r="AI151" s="346"/>
      <c r="AJ151" s="339">
        <f>AL150*AJ17*AJ18*AJ20</f>
        <v>0</v>
      </c>
      <c r="AK151" s="340"/>
      <c r="AL151" s="341"/>
      <c r="AM151" s="4"/>
    </row>
    <row r="152" spans="1:67" ht="25.5" customHeight="1" outlineLevel="1" thickBot="1" x14ac:dyDescent="0.25">
      <c r="A152" s="1"/>
      <c r="B152" s="383" t="s">
        <v>667</v>
      </c>
      <c r="C152" s="384"/>
      <c r="D152" s="384"/>
      <c r="E152" s="384"/>
      <c r="F152" s="384"/>
      <c r="G152" s="385"/>
      <c r="H152" s="65"/>
      <c r="I152" s="342">
        <f>SUM(I151:AL151)</f>
        <v>0</v>
      </c>
      <c r="J152" s="343"/>
      <c r="K152" s="343"/>
      <c r="L152" s="343"/>
      <c r="M152" s="343"/>
      <c r="N152" s="343"/>
      <c r="O152" s="343"/>
      <c r="P152" s="343"/>
      <c r="Q152" s="343"/>
      <c r="R152" s="343"/>
      <c r="S152" s="343"/>
      <c r="T152" s="343"/>
      <c r="U152" s="343"/>
      <c r="V152" s="343"/>
      <c r="W152" s="343"/>
      <c r="X152" s="343"/>
      <c r="Y152" s="343"/>
      <c r="Z152" s="343"/>
      <c r="AA152" s="343"/>
      <c r="AB152" s="343"/>
      <c r="AC152" s="343"/>
      <c r="AD152" s="343"/>
      <c r="AE152" s="343"/>
      <c r="AF152" s="343"/>
      <c r="AG152" s="343"/>
      <c r="AH152" s="343"/>
      <c r="AI152" s="343"/>
      <c r="AJ152" s="343"/>
      <c r="AK152" s="344"/>
      <c r="AL152" s="345"/>
      <c r="AM152" s="7"/>
    </row>
    <row r="153" spans="1:67" ht="9.9499999999999993" customHeight="1" thickBot="1" x14ac:dyDescent="0.25">
      <c r="A153" s="1"/>
      <c r="B153" s="66"/>
      <c r="C153" s="67"/>
      <c r="D153" s="67"/>
      <c r="E153" s="67"/>
      <c r="F153" s="68"/>
      <c r="G153" s="69"/>
      <c r="H153" s="69"/>
      <c r="I153" s="70"/>
      <c r="J153" s="70"/>
      <c r="K153" s="70"/>
      <c r="L153" s="70"/>
      <c r="M153" s="70"/>
      <c r="N153" s="70"/>
      <c r="O153" s="70"/>
      <c r="P153" s="70"/>
      <c r="Q153" s="70"/>
      <c r="R153" s="70"/>
      <c r="S153" s="70"/>
      <c r="T153" s="70"/>
      <c r="U153" s="70"/>
      <c r="V153" s="70"/>
      <c r="W153" s="70"/>
      <c r="X153" s="70"/>
      <c r="Y153" s="70"/>
      <c r="Z153" s="70"/>
      <c r="AA153" s="70"/>
      <c r="AB153" s="70"/>
      <c r="AC153" s="70"/>
      <c r="AD153" s="70"/>
      <c r="AE153" s="70"/>
      <c r="AF153" s="70"/>
      <c r="AG153" s="70"/>
      <c r="AH153" s="70"/>
      <c r="AI153" s="70"/>
      <c r="AJ153" s="70"/>
      <c r="AK153" s="70"/>
      <c r="AL153" s="70"/>
      <c r="AM153" s="7"/>
    </row>
    <row r="154" spans="1:67" ht="18" customHeight="1" outlineLevel="1" thickBot="1" x14ac:dyDescent="0.25">
      <c r="A154" s="1"/>
      <c r="B154" s="381" t="str">
        <f>C155</f>
        <v>c.I) ESECUZIONE DEI LAVORI</v>
      </c>
      <c r="C154" s="382"/>
      <c r="D154" s="382"/>
      <c r="E154" s="382"/>
      <c r="F154" s="382"/>
      <c r="G154" s="382"/>
      <c r="H154" s="382"/>
      <c r="I154" s="382"/>
      <c r="J154" s="382"/>
      <c r="K154" s="382"/>
      <c r="L154" s="382"/>
      <c r="M154" s="382"/>
      <c r="N154" s="382"/>
      <c r="O154" s="382"/>
      <c r="P154" s="382"/>
      <c r="Q154" s="382"/>
      <c r="R154" s="382"/>
      <c r="S154" s="382"/>
      <c r="T154" s="382"/>
      <c r="U154" s="382"/>
      <c r="V154" s="382"/>
      <c r="W154" s="382"/>
      <c r="X154" s="382"/>
      <c r="Y154" s="382"/>
      <c r="Z154" s="382"/>
      <c r="AA154" s="382"/>
      <c r="AB154" s="382"/>
      <c r="AC154" s="382"/>
      <c r="AD154" s="382"/>
      <c r="AE154" s="382"/>
      <c r="AF154" s="382"/>
      <c r="AG154" s="382"/>
      <c r="AH154" s="382"/>
      <c r="AI154" s="382"/>
      <c r="AJ154" s="382"/>
      <c r="AK154" s="314"/>
      <c r="AL154" s="315"/>
      <c r="AM154" s="4"/>
    </row>
    <row r="155" spans="1:67" ht="18" customHeight="1" outlineLevel="1" x14ac:dyDescent="0.2">
      <c r="A155" s="1"/>
      <c r="B155" s="494" t="s">
        <v>440</v>
      </c>
      <c r="C155" s="596" t="s">
        <v>655</v>
      </c>
      <c r="D155" s="219" t="s">
        <v>613</v>
      </c>
      <c r="E155" s="528" t="s">
        <v>614</v>
      </c>
      <c r="F155" s="529"/>
      <c r="G155" s="530"/>
      <c r="H155" s="71"/>
      <c r="I155" s="72"/>
      <c r="J155" s="73">
        <f t="shared" ref="J155:J175" si="84">IF(I$17=0,0,(IF($H155="X",K155,IF(I155="X",K155,0))))</f>
        <v>0</v>
      </c>
      <c r="K155" s="74">
        <f>'Tabella-Z2'!G126</f>
        <v>0.32</v>
      </c>
      <c r="L155" s="40"/>
      <c r="M155" s="73">
        <f t="shared" ref="M155:M175" si="85">IF(L$17=0,0,(IF($H155="X",N155,IF(L155="X",N155,0))))</f>
        <v>0</v>
      </c>
      <c r="N155" s="74">
        <f>'Tabella-Z2'!H126</f>
        <v>0.38</v>
      </c>
      <c r="O155" s="40"/>
      <c r="P155" s="73">
        <f t="shared" ref="P155:P175" si="86">IF(O$17=0,0,(IF($H155="X",Q155,IF(O155="X",Q155,0))))</f>
        <v>0</v>
      </c>
      <c r="Q155" s="74">
        <f>IF(O19="",0,IF(VLOOKUP($O$19,'Tabella-Z1'!J32:L44,3)="A",'Tabella-Z2'!J126,'Tabella-Z2'!K126))</f>
        <v>0</v>
      </c>
      <c r="R155" s="40"/>
      <c r="S155" s="73">
        <f t="shared" ref="S155:S175" si="87">IF(R$17=0,0,(IF($H155="X",T155,IF(R155="X",T155,0))))</f>
        <v>0</v>
      </c>
      <c r="T155" s="74">
        <f>IF(R19="",0,IF(VLOOKUP($R$19,'Tabella-Z1'!J32:L44,3)="A",'Tabella-Z2'!J126,'Tabella-Z2'!K126))</f>
        <v>0</v>
      </c>
      <c r="U155" s="40"/>
      <c r="V155" s="73">
        <f t="shared" ref="V155:V175" si="88">IF(U$17=0,0,(IF($H155="X",W155,IF(U155="X",W155,0))))</f>
        <v>0</v>
      </c>
      <c r="W155" s="74">
        <f>IF(U19="",0,IF(VLOOKUP($U$19,'Tabella-Z1'!J32:L44,3)="A",'Tabella-Z2'!J126,'Tabella-Z2'!K126))</f>
        <v>0</v>
      </c>
      <c r="X155" s="40"/>
      <c r="Y155" s="73">
        <f t="shared" ref="Y155:Y175" si="89">IF(X$17=0,0,(IF($H155="X",Z155,IF(X155="X",Z155,0))))</f>
        <v>0</v>
      </c>
      <c r="Z155" s="74">
        <f>'Tabella-Z2'!L126</f>
        <v>0.42</v>
      </c>
      <c r="AA155" s="40"/>
      <c r="AB155" s="73">
        <f t="shared" ref="AB155:AB175" si="90">IF(AA$17=0,0,(IF($H155="X",AC155,IF(AA155="X",AC155,0))))</f>
        <v>0</v>
      </c>
      <c r="AC155" s="74">
        <f>'Tabella-Z2'!M126</f>
        <v>0.42</v>
      </c>
      <c r="AD155" s="40"/>
      <c r="AE155" s="73">
        <f t="shared" ref="AE155:AE159" si="91">IF(AD$17=0,0,(IF($H155="X",AF155,IF(AD155="X",AF155,0))))</f>
        <v>0</v>
      </c>
      <c r="AF155" s="74">
        <f>'Tabella-Z2'!N126</f>
        <v>0.35</v>
      </c>
      <c r="AG155" s="40"/>
      <c r="AH155" s="73">
        <f t="shared" ref="AH155:AH175" si="92">IF(AG$17=0,0,(IF($H155="X",AI155,IF(AG155="X",AI155,0))))</f>
        <v>0</v>
      </c>
      <c r="AI155" s="74">
        <f>'Tabella-Z2'!O126</f>
        <v>0.11</v>
      </c>
      <c r="AJ155" s="353"/>
      <c r="AK155" s="354"/>
      <c r="AL155" s="355"/>
    </row>
    <row r="156" spans="1:67" ht="24.95" customHeight="1" outlineLevel="1" x14ac:dyDescent="0.2">
      <c r="A156" s="1"/>
      <c r="B156" s="495"/>
      <c r="C156" s="597"/>
      <c r="D156" s="206" t="s">
        <v>615</v>
      </c>
      <c r="E156" s="488" t="s">
        <v>616</v>
      </c>
      <c r="F156" s="509"/>
      <c r="G156" s="510"/>
      <c r="H156" s="41"/>
      <c r="I156" s="49"/>
      <c r="J156" s="43">
        <f t="shared" si="84"/>
        <v>0</v>
      </c>
      <c r="K156" s="54">
        <f>'Tabella-Z2'!G127</f>
        <v>0.03</v>
      </c>
      <c r="L156" s="42"/>
      <c r="M156" s="43">
        <f t="shared" si="85"/>
        <v>0</v>
      </c>
      <c r="N156" s="54">
        <f>'Tabella-Z2'!H127</f>
        <v>0.02</v>
      </c>
      <c r="O156" s="42"/>
      <c r="P156" s="43">
        <f t="shared" si="86"/>
        <v>0</v>
      </c>
      <c r="Q156" s="54">
        <f>'Tabella-Z2'!J127</f>
        <v>0.03</v>
      </c>
      <c r="R156" s="42"/>
      <c r="S156" s="43">
        <f t="shared" si="87"/>
        <v>0</v>
      </c>
      <c r="T156" s="54">
        <f>'Tabella-Z2'!J127</f>
        <v>0.03</v>
      </c>
      <c r="U156" s="42"/>
      <c r="V156" s="43">
        <f t="shared" si="88"/>
        <v>0</v>
      </c>
      <c r="W156" s="54">
        <f>'Tabella-Z2'!J127</f>
        <v>0.03</v>
      </c>
      <c r="X156" s="42"/>
      <c r="Y156" s="43">
        <f t="shared" si="89"/>
        <v>0</v>
      </c>
      <c r="Z156" s="54">
        <f>'Tabella-Z2'!L127</f>
        <v>0.03</v>
      </c>
      <c r="AA156" s="42"/>
      <c r="AB156" s="43">
        <f t="shared" si="90"/>
        <v>0</v>
      </c>
      <c r="AC156" s="54">
        <f>'Tabella-Z2'!M127</f>
        <v>0.04</v>
      </c>
      <c r="AD156" s="42"/>
      <c r="AE156" s="43">
        <f t="shared" si="91"/>
        <v>0</v>
      </c>
      <c r="AF156" s="54">
        <f>'Tabella-Z2'!N127</f>
        <v>0.03</v>
      </c>
      <c r="AG156" s="42"/>
      <c r="AH156" s="43">
        <f t="shared" si="92"/>
        <v>0</v>
      </c>
      <c r="AI156" s="54">
        <f>'Tabella-Z2'!O127</f>
        <v>0.03</v>
      </c>
      <c r="AJ156" s="321" t="s">
        <v>3</v>
      </c>
      <c r="AK156" s="320"/>
      <c r="AL156" s="322"/>
      <c r="AM156" s="4"/>
    </row>
    <row r="157" spans="1:67" ht="24.95" customHeight="1" outlineLevel="1" x14ac:dyDescent="0.2">
      <c r="A157" s="1"/>
      <c r="B157" s="495"/>
      <c r="C157" s="597"/>
      <c r="D157" s="206" t="s">
        <v>617</v>
      </c>
      <c r="E157" s="488" t="s">
        <v>618</v>
      </c>
      <c r="F157" s="509"/>
      <c r="G157" s="510"/>
      <c r="H157" s="41"/>
      <c r="I157" s="49"/>
      <c r="J157" s="43">
        <f t="shared" si="84"/>
        <v>0</v>
      </c>
      <c r="K157" s="54">
        <f>'Tabella-Z2'!G128</f>
        <v>0.02</v>
      </c>
      <c r="L157" s="42"/>
      <c r="M157" s="43">
        <f t="shared" si="85"/>
        <v>0</v>
      </c>
      <c r="N157" s="54">
        <f>'Tabella-Z2'!H128</f>
        <v>0.02</v>
      </c>
      <c r="O157" s="42"/>
      <c r="P157" s="43">
        <f t="shared" si="86"/>
        <v>0</v>
      </c>
      <c r="Q157" s="54">
        <f>'Tabella-Z2'!J128</f>
        <v>0.02</v>
      </c>
      <c r="R157" s="42"/>
      <c r="S157" s="43">
        <f t="shared" si="87"/>
        <v>0</v>
      </c>
      <c r="T157" s="54">
        <f>'Tabella-Z2'!J128</f>
        <v>0.02</v>
      </c>
      <c r="U157" s="42"/>
      <c r="V157" s="43">
        <f t="shared" si="88"/>
        <v>0</v>
      </c>
      <c r="W157" s="54">
        <f>'Tabella-Z2'!J128</f>
        <v>0.02</v>
      </c>
      <c r="X157" s="42"/>
      <c r="Y157" s="43">
        <f t="shared" si="89"/>
        <v>0</v>
      </c>
      <c r="Z157" s="54">
        <f>'Tabella-Z2'!L128</f>
        <v>0.02</v>
      </c>
      <c r="AA157" s="42"/>
      <c r="AB157" s="43">
        <f t="shared" si="90"/>
        <v>0</v>
      </c>
      <c r="AC157" s="54">
        <f>'Tabella-Z2'!M128</f>
        <v>0.02</v>
      </c>
      <c r="AD157" s="42"/>
      <c r="AE157" s="43">
        <f t="shared" si="91"/>
        <v>0</v>
      </c>
      <c r="AF157" s="54">
        <f>'Tabella-Z2'!N128</f>
        <v>0.02</v>
      </c>
      <c r="AG157" s="42"/>
      <c r="AH157" s="43">
        <f t="shared" si="92"/>
        <v>0</v>
      </c>
      <c r="AI157" s="54">
        <f>'Tabella-Z2'!O128</f>
        <v>0.02</v>
      </c>
      <c r="AJ157" s="321" t="s">
        <v>3</v>
      </c>
      <c r="AK157" s="320"/>
      <c r="AL157" s="322"/>
      <c r="AM157" s="4"/>
    </row>
    <row r="158" spans="1:67" ht="18" customHeight="1" outlineLevel="1" x14ac:dyDescent="0.2">
      <c r="A158" s="1"/>
      <c r="B158" s="495"/>
      <c r="C158" s="597"/>
      <c r="D158" s="206" t="s">
        <v>619</v>
      </c>
      <c r="E158" s="488" t="s">
        <v>620</v>
      </c>
      <c r="F158" s="509"/>
      <c r="G158" s="510"/>
      <c r="H158" s="41"/>
      <c r="I158" s="49"/>
      <c r="J158" s="43">
        <f t="shared" si="84"/>
        <v>0</v>
      </c>
      <c r="K158" s="54">
        <f>'Tabella-Z2'!G129</f>
        <v>0.02</v>
      </c>
      <c r="L158" s="42"/>
      <c r="M158" s="43">
        <f t="shared" si="85"/>
        <v>0</v>
      </c>
      <c r="N158" s="54">
        <f>'Tabella-Z2'!H129</f>
        <v>0.02</v>
      </c>
      <c r="O158" s="42"/>
      <c r="P158" s="43">
        <f t="shared" si="86"/>
        <v>0</v>
      </c>
      <c r="Q158" s="54">
        <f>'Tabella-Z2'!J129</f>
        <v>0.02</v>
      </c>
      <c r="R158" s="42"/>
      <c r="S158" s="43">
        <f t="shared" si="87"/>
        <v>0</v>
      </c>
      <c r="T158" s="54">
        <f>'Tabella-Z2'!J129</f>
        <v>0.02</v>
      </c>
      <c r="U158" s="42"/>
      <c r="V158" s="43">
        <f t="shared" si="88"/>
        <v>0</v>
      </c>
      <c r="W158" s="54">
        <f>'Tabella-Z2'!J129</f>
        <v>0.02</v>
      </c>
      <c r="X158" s="42"/>
      <c r="Y158" s="43">
        <f t="shared" si="89"/>
        <v>0</v>
      </c>
      <c r="Z158" s="54">
        <f>'Tabella-Z2'!L129</f>
        <v>0.02</v>
      </c>
      <c r="AA158" s="42"/>
      <c r="AB158" s="43">
        <f t="shared" si="90"/>
        <v>0</v>
      </c>
      <c r="AC158" s="54">
        <f>'Tabella-Z2'!M129</f>
        <v>0.02</v>
      </c>
      <c r="AD158" s="42"/>
      <c r="AE158" s="43">
        <f t="shared" si="91"/>
        <v>0</v>
      </c>
      <c r="AF158" s="54">
        <f>'Tabella-Z2'!N129</f>
        <v>0.02</v>
      </c>
      <c r="AG158" s="42"/>
      <c r="AH158" s="43">
        <f t="shared" si="92"/>
        <v>0</v>
      </c>
      <c r="AI158" s="54">
        <f>'Tabella-Z2'!O129</f>
        <v>0.02</v>
      </c>
      <c r="AJ158" s="321" t="s">
        <v>3</v>
      </c>
      <c r="AK158" s="320"/>
      <c r="AL158" s="322"/>
      <c r="AM158" s="4"/>
    </row>
    <row r="159" spans="1:67" ht="24.75" customHeight="1" outlineLevel="1" x14ac:dyDescent="0.2">
      <c r="A159" s="1"/>
      <c r="B159" s="495"/>
      <c r="C159" s="597"/>
      <c r="D159" s="206" t="s">
        <v>621</v>
      </c>
      <c r="E159" s="488" t="s">
        <v>684</v>
      </c>
      <c r="F159" s="620"/>
      <c r="G159" s="276">
        <v>0</v>
      </c>
      <c r="H159" s="263"/>
      <c r="I159" s="264"/>
      <c r="J159" s="265">
        <f t="shared" si="84"/>
        <v>0</v>
      </c>
      <c r="K159" s="266">
        <f>'Tabella-Z2'!G130</f>
        <v>0.1</v>
      </c>
      <c r="L159" s="267"/>
      <c r="M159" s="265">
        <f t="shared" si="85"/>
        <v>0</v>
      </c>
      <c r="N159" s="266">
        <f>'Tabella-Z2'!H130</f>
        <v>0.1</v>
      </c>
      <c r="O159" s="267"/>
      <c r="P159" s="265">
        <f t="shared" si="86"/>
        <v>0</v>
      </c>
      <c r="Q159" s="266">
        <f>'Tabella-Z2'!J130</f>
        <v>0.1</v>
      </c>
      <c r="R159" s="267"/>
      <c r="S159" s="265">
        <f t="shared" si="87"/>
        <v>0</v>
      </c>
      <c r="T159" s="266">
        <f>'Tabella-Z2'!J130</f>
        <v>0.1</v>
      </c>
      <c r="U159" s="267"/>
      <c r="V159" s="265">
        <f t="shared" si="88"/>
        <v>0</v>
      </c>
      <c r="W159" s="266">
        <f>'Tabella-Z2'!J130</f>
        <v>0.1</v>
      </c>
      <c r="X159" s="267"/>
      <c r="Y159" s="265">
        <f t="shared" si="89"/>
        <v>0</v>
      </c>
      <c r="Z159" s="266">
        <f>'Tabella-Z2'!L130</f>
        <v>0.1</v>
      </c>
      <c r="AA159" s="267"/>
      <c r="AB159" s="265">
        <f t="shared" si="90"/>
        <v>0</v>
      </c>
      <c r="AC159" s="266">
        <f>'Tabella-Z2'!M130</f>
        <v>0.1</v>
      </c>
      <c r="AD159" s="267"/>
      <c r="AE159" s="265">
        <f t="shared" si="91"/>
        <v>0</v>
      </c>
      <c r="AF159" s="266">
        <f>'Tabella-Z2'!N130</f>
        <v>0.1</v>
      </c>
      <c r="AG159" s="267"/>
      <c r="AH159" s="265">
        <f t="shared" si="92"/>
        <v>0</v>
      </c>
      <c r="AI159" s="266">
        <f>'Tabella-Z2'!O130</f>
        <v>0.1</v>
      </c>
      <c r="AJ159" s="357" t="s">
        <v>3</v>
      </c>
      <c r="AK159" s="358"/>
      <c r="AL159" s="359"/>
      <c r="AM159" s="4"/>
    </row>
    <row r="160" spans="1:67" ht="18" customHeight="1" outlineLevel="1" x14ac:dyDescent="0.2">
      <c r="A160" s="1"/>
      <c r="B160" s="495"/>
      <c r="C160" s="597"/>
      <c r="D160" s="531" t="s">
        <v>622</v>
      </c>
      <c r="E160" s="531" t="s">
        <v>420</v>
      </c>
      <c r="F160" s="206" t="s">
        <v>479</v>
      </c>
      <c r="G160" s="296">
        <v>250000</v>
      </c>
      <c r="H160" s="367"/>
      <c r="I160" s="369"/>
      <c r="J160" s="269">
        <f>IF(I$17=0,0,IF(I$17&gt;0,(IF($H$160="X",K160,IF(I$160="X",K160,0))),0))</f>
        <v>0</v>
      </c>
      <c r="K160" s="53">
        <f>'Tabella-Z2'!G131</f>
        <v>3.9E-2</v>
      </c>
      <c r="L160" s="350"/>
      <c r="M160" s="269">
        <f>IF(L$17=0,0,IF(L$17&gt;0,(IF($H$160="X",N160,IF(L$160="X",N160,0))),0))</f>
        <v>0</v>
      </c>
      <c r="N160" s="53">
        <f>IF(L19="",0,IF(VLOOKUP($L$19,'Tabella-Z1'!$J$26:$L$31,3)=13,'Tabella-Z2'!H131,'Tabella-Z2'!I131))</f>
        <v>0</v>
      </c>
      <c r="O160" s="350"/>
      <c r="P160" s="269">
        <f>IF(O$17=0,0,IF(O$17&gt;0,(IF($H$160="X",Q160,IF(O$160="X",Q160,0))),0))</f>
        <v>0</v>
      </c>
      <c r="Q160" s="53">
        <f>'Tabella-Z2'!J131</f>
        <v>3.9E-2</v>
      </c>
      <c r="R160" s="350"/>
      <c r="S160" s="269">
        <f>IF(R$17=0,0,IF(R$17&gt;0,(IF($H$160="X",T160,IF(R$160="X",T160,0))),0))</f>
        <v>0</v>
      </c>
      <c r="T160" s="53">
        <f>'Tabella-Z2'!J131</f>
        <v>3.9E-2</v>
      </c>
      <c r="U160" s="350"/>
      <c r="V160" s="269">
        <f>IF(U$17=0,0,IF(U$17&gt;0,(IF($H$160="X",W160,IF(U$160="X",W160,0))),0))</f>
        <v>0</v>
      </c>
      <c r="W160" s="53">
        <f>'Tabella-Z2'!J131</f>
        <v>3.9E-2</v>
      </c>
      <c r="X160" s="350"/>
      <c r="Y160" s="269">
        <f>IF(X$17=0,0,IF(X$17&gt;0,(IF($H$160="X",Z160,IF(X$160="X",Z160,0))),0))</f>
        <v>0</v>
      </c>
      <c r="Z160" s="53">
        <f>'Tabella-Z2'!L131</f>
        <v>0.127</v>
      </c>
      <c r="AA160" s="350"/>
      <c r="AB160" s="269">
        <f>IF(AA$17=0,0,IF(AA$17&gt;0,(IF($H$160="X",AC160,IF(AA$160="X",AC160,0))),0))</f>
        <v>0</v>
      </c>
      <c r="AC160" s="53">
        <f>'Tabella-Z2'!M131</f>
        <v>9.5000000000000001E-2</v>
      </c>
      <c r="AD160" s="511" t="s">
        <v>3</v>
      </c>
      <c r="AE160" s="331"/>
      <c r="AF160" s="331"/>
      <c r="AG160" s="350"/>
      <c r="AH160" s="269">
        <f>IF(AG$17=0,0,IF(AG$17&gt;0,(IF($H$160="X",AI160,IF(AG$160="X",AI160,0))),0))</f>
        <v>0</v>
      </c>
      <c r="AI160" s="53">
        <f>'Tabella-Z2'!O131</f>
        <v>9.5000000000000001E-2</v>
      </c>
      <c r="AJ160" s="330" t="s">
        <v>3</v>
      </c>
      <c r="AK160" s="331"/>
      <c r="AL160" s="332"/>
      <c r="AM160" s="4"/>
      <c r="AN160" s="275">
        <f>IF($I$17&gt;$G160,$G160*J160,$I$17*J160)</f>
        <v>0</v>
      </c>
      <c r="AQ160" s="275">
        <f>IF($L$17&gt;$G160,$G160*M160,$L$17*M160)</f>
        <v>0</v>
      </c>
      <c r="AT160" s="275">
        <f>IF($O$17&gt;$G160,$G160*P160,$O$17*P160)</f>
        <v>0</v>
      </c>
      <c r="AU160" s="275"/>
      <c r="AW160" s="275">
        <f>IF($R$17&gt;$G160,$G160*S160,$R$17*S160)</f>
        <v>0</v>
      </c>
      <c r="AZ160" s="275">
        <f>IF($U$17&gt;$G160,$G160*V160,$U$17*V160)</f>
        <v>0</v>
      </c>
      <c r="BC160" s="275">
        <f>IF($X$17&gt;$G160,$G160*Y160,$X$17*Y160)</f>
        <v>0</v>
      </c>
      <c r="BF160" s="275">
        <f>IF($AA$17&gt;$G160,$G160*AB160,$AA$17*AB160)</f>
        <v>0</v>
      </c>
      <c r="BI160" s="275">
        <f>IF($AD$17&gt;$G160,$G160*AE160,$AD$17*AE160)</f>
        <v>0</v>
      </c>
      <c r="BL160" s="275">
        <f>IF($AG$17&gt;$G160,$G160*AH160,$AG$17*AH160)</f>
        <v>0</v>
      </c>
      <c r="BO160" s="275">
        <f>IF($AJ$17&gt;$G160,$G160*AK160,$AJ$17*AK160)</f>
        <v>0</v>
      </c>
    </row>
    <row r="161" spans="1:68" ht="18" customHeight="1" outlineLevel="1" x14ac:dyDescent="0.2">
      <c r="A161" s="1"/>
      <c r="B161" s="495"/>
      <c r="C161" s="597"/>
      <c r="D161" s="559"/>
      <c r="E161" s="621"/>
      <c r="F161" s="206" t="s">
        <v>480</v>
      </c>
      <c r="G161" s="296">
        <v>500000</v>
      </c>
      <c r="H161" s="309"/>
      <c r="I161" s="370"/>
      <c r="J161" s="247">
        <f>IF(I$17=0,0,IF(I$17&gt;$G160,(IF($H$160="X",K161,IF(I$160="X",K161,0))),0))</f>
        <v>0</v>
      </c>
      <c r="K161" s="54">
        <f>'Tabella-Z2'!G132</f>
        <v>0.01</v>
      </c>
      <c r="L161" s="351"/>
      <c r="M161" s="247">
        <f>IF(L$17=0,0,IF(L$17&gt;$G160,(IF($H$160="X",N161,IF(L$160="X",N161,0))),0))</f>
        <v>0</v>
      </c>
      <c r="N161" s="54">
        <f>IF(L19="",0,IF(VLOOKUP($L$19,'Tabella-Z1'!$J$26:$L$31,3)=13,'Tabella-Z2'!H132,'Tabella-Z2'!I132))</f>
        <v>0</v>
      </c>
      <c r="O161" s="351"/>
      <c r="P161" s="247">
        <f>IF(O$17=0,0,IF(O$17&gt;$G160,(IF($H$160="X",Q161,IF(O$160="X",Q161,0))),0))</f>
        <v>0</v>
      </c>
      <c r="Q161" s="54">
        <f>'Tabella-Z2'!J132</f>
        <v>0.01</v>
      </c>
      <c r="R161" s="351"/>
      <c r="S161" s="247">
        <f>IF(R$17=0,0,IF(R$17&gt;$G160,(IF($H$160="X",T161,IF(R$160="X",T161,0))),0))</f>
        <v>0</v>
      </c>
      <c r="T161" s="54">
        <f>'Tabella-Z2'!J132</f>
        <v>0.01</v>
      </c>
      <c r="U161" s="351"/>
      <c r="V161" s="247">
        <f>IF(U$17=0,0,IF(U$17&gt;$G160,(IF($H$160="X",W161,IF(U$160="X",W161,0))),0))</f>
        <v>0</v>
      </c>
      <c r="W161" s="54">
        <f>'Tabella-Z2'!J132</f>
        <v>0.01</v>
      </c>
      <c r="X161" s="351"/>
      <c r="Y161" s="247">
        <f>IF(X$17=0,0,IF(X$17&gt;$G160,(IF($H$160="X",Z161,IF(X$160="X",Z161,0))),0))</f>
        <v>0</v>
      </c>
      <c r="Z161" s="54">
        <f>'Tabella-Z2'!L132</f>
        <v>0.11</v>
      </c>
      <c r="AA161" s="351"/>
      <c r="AB161" s="247">
        <f>IF(AA$17=0,0,IF(AA$17&gt;$G160,(IF($H$160="X",AC161,IF(AA$160="X",AC161,0))),0))</f>
        <v>0</v>
      </c>
      <c r="AC161" s="54">
        <f>'Tabella-Z2'!M132</f>
        <v>8.1000000000000003E-2</v>
      </c>
      <c r="AD161" s="319" t="s">
        <v>3</v>
      </c>
      <c r="AE161" s="320"/>
      <c r="AF161" s="320"/>
      <c r="AG161" s="351"/>
      <c r="AH161" s="247">
        <f>IF(AG$17=0,0,IF(AG$17&gt;$G160,(IF($H$160="X",AI161,IF(AG$160="X",AI161,0))),0))</f>
        <v>0</v>
      </c>
      <c r="AI161" s="54">
        <f>'Tabella-Z2'!O132</f>
        <v>8.1000000000000003E-2</v>
      </c>
      <c r="AJ161" s="321" t="s">
        <v>3</v>
      </c>
      <c r="AK161" s="320"/>
      <c r="AL161" s="322"/>
      <c r="AM161" s="4"/>
      <c r="AN161" s="275">
        <f>IF($I$17&gt;$G160,IF($I$17&gt;$G161,($G161-$G160)*J161,($I$17-$G160)*J161),0)</f>
        <v>0</v>
      </c>
      <c r="AQ161" s="275">
        <f>IF($L$17&gt;$G160,IF($L$17&gt;$G161,($G161-$G160)*M161,($L$17-$G160)*M161),0)</f>
        <v>0</v>
      </c>
      <c r="AT161" s="275">
        <f>IF($O$17&gt;$G160,IF($O$17&gt;$G161,($G161-$G160)*P161,($O$17-$G160)*P161),0)</f>
        <v>0</v>
      </c>
      <c r="AU161" s="275"/>
      <c r="AW161" s="275">
        <f>IF($R$17&gt;$G160,IF($R$17&gt;$G161,($G161-$G160)*S161,($R$17-$G160)*S161),0)</f>
        <v>0</v>
      </c>
      <c r="AZ161" s="275">
        <f>IF($U$17&gt;$G160,IF($U$17&gt;$G161,($G161-$G160)*V161,($U$17-$G160)*V161),0)</f>
        <v>0</v>
      </c>
      <c r="BC161" s="275">
        <f>IF($X$17&gt;$G160,IF($X$17&gt;$G161,($G161-$G160)*Y161,($X$17-$G160)*Y161),0)</f>
        <v>0</v>
      </c>
      <c r="BF161" s="275">
        <f>IF($AA$17&gt;$G160,IF($AA$17&gt;$G161,($G161-$G160)*AB161,($AA$17-$G160)*AB161),0)</f>
        <v>0</v>
      </c>
      <c r="BI161" s="275">
        <f>IF($AD$17&gt;$G160,IF($AD$17&gt;$G161,($G161-$G160)*AE161,($AD$17-$G160)*AE161),0)</f>
        <v>0</v>
      </c>
      <c r="BL161" s="275">
        <f>IF($AG$17&gt;$G160,IF($AG$17&gt;$G161,($G161-$G160)*AH161,($AG$17-$G160)*AH161),0)</f>
        <v>0</v>
      </c>
      <c r="BO161" s="275">
        <f>IF($AJ$17&gt;$G160,IF($AJ$17&gt;$G161,($G161-$G160)*AK161,($AJ$17-$G160)*AK161),0)</f>
        <v>0</v>
      </c>
    </row>
    <row r="162" spans="1:68" ht="18" customHeight="1" outlineLevel="1" x14ac:dyDescent="0.2">
      <c r="A162" s="1"/>
      <c r="B162" s="495"/>
      <c r="C162" s="597"/>
      <c r="D162" s="559"/>
      <c r="E162" s="621"/>
      <c r="F162" s="206" t="s">
        <v>480</v>
      </c>
      <c r="G162" s="296">
        <v>1000000</v>
      </c>
      <c r="H162" s="309"/>
      <c r="I162" s="370"/>
      <c r="J162" s="247">
        <f t="shared" ref="J162:J164" si="93">IF(I$17=0,0,IF(I$17&gt;$G161,(IF($H$160="X",K162,IF(I$160="X",K162,0))),0))</f>
        <v>0</v>
      </c>
      <c r="K162" s="54">
        <f>'Tabella-Z2'!G133</f>
        <v>1.2999999999999999E-2</v>
      </c>
      <c r="L162" s="351"/>
      <c r="M162" s="247">
        <f t="shared" ref="M162:M164" si="94">IF(L$17=0,0,IF(L$17&gt;$G161,(IF($H$160="X",N162,IF(L$160="X",N162,0))),0))</f>
        <v>0</v>
      </c>
      <c r="N162" s="54">
        <f>IF(L19="",0,IF(VLOOKUP($L$19,'Tabella-Z1'!$J$26:$L$31,3)=13,'Tabella-Z2'!H133,'Tabella-Z2'!I133))</f>
        <v>0</v>
      </c>
      <c r="O162" s="351"/>
      <c r="P162" s="247">
        <f t="shared" ref="P162:P164" si="95">IF(O$17=0,0,IF(O$17&gt;$G161,(IF($H$160="X",Q162,IF(O$160="X",Q162,0))),0))</f>
        <v>0</v>
      </c>
      <c r="Q162" s="54">
        <f>'Tabella-Z2'!J133</f>
        <v>1.2999999999999999E-2</v>
      </c>
      <c r="R162" s="351"/>
      <c r="S162" s="247">
        <f t="shared" ref="S162:S164" si="96">IF(R$17=0,0,IF(R$17&gt;$G161,(IF($H$160="X",T162,IF(R$160="X",T162,0))),0))</f>
        <v>0</v>
      </c>
      <c r="T162" s="54">
        <f>'Tabella-Z2'!J133</f>
        <v>1.2999999999999999E-2</v>
      </c>
      <c r="U162" s="351"/>
      <c r="V162" s="247">
        <f t="shared" ref="V162:V164" si="97">IF(U$17=0,0,IF(U$17&gt;$G161,(IF($H$160="X",W162,IF(U$160="X",W162,0))),0))</f>
        <v>0</v>
      </c>
      <c r="W162" s="54">
        <f>'Tabella-Z2'!J133</f>
        <v>1.2999999999999999E-2</v>
      </c>
      <c r="X162" s="351"/>
      <c r="Y162" s="247">
        <f t="shared" ref="Y162:Y164" si="98">IF(X$17=0,0,IF(X$17&gt;$G161,(IF($H$160="X",Z162,IF(X$160="X",Z162,0))),0))</f>
        <v>0</v>
      </c>
      <c r="Z162" s="54">
        <f>'Tabella-Z2'!L133</f>
        <v>7.6999999999999999E-2</v>
      </c>
      <c r="AA162" s="351"/>
      <c r="AB162" s="247">
        <f t="shared" ref="AB162:AB164" si="99">IF(AA$17=0,0,IF(AA$17&gt;$G161,(IF($H$160="X",AC162,IF(AA$160="X",AC162,0))),0))</f>
        <v>0</v>
      </c>
      <c r="AC162" s="54">
        <f>'Tabella-Z2'!M133</f>
        <v>7.0999999999999994E-2</v>
      </c>
      <c r="AD162" s="319" t="s">
        <v>3</v>
      </c>
      <c r="AE162" s="320"/>
      <c r="AF162" s="320"/>
      <c r="AG162" s="351"/>
      <c r="AH162" s="247">
        <f t="shared" ref="AH162:AH164" si="100">IF(AG$17=0,0,IF(AG$17&gt;$G161,(IF($H$160="X",AI162,IF(AG$160="X",AI162,0))),0))</f>
        <v>0</v>
      </c>
      <c r="AI162" s="54">
        <f>'Tabella-Z2'!O133</f>
        <v>7.0999999999999994E-2</v>
      </c>
      <c r="AJ162" s="321" t="s">
        <v>3</v>
      </c>
      <c r="AK162" s="320"/>
      <c r="AL162" s="322"/>
      <c r="AM162" s="4"/>
      <c r="AN162" s="275">
        <f>IF($I$17&gt;$G161,IF($I$17&gt;$G162,($G162-$G161)*J162,($I$17-$G161)*J162),0)</f>
        <v>0</v>
      </c>
      <c r="AQ162" s="275">
        <f>IF($L$17&gt;$G161,IF($L$17&gt;$G162,($G162-$G161)*M162,($L$17-$G161)*M162),0)</f>
        <v>0</v>
      </c>
      <c r="AT162" s="275">
        <f>IF($O$17&gt;$G161,IF($O$17&gt;$G162,($G162-$G161)*P162,($O$17-$G161)*P162),0)</f>
        <v>0</v>
      </c>
      <c r="AU162" s="275"/>
      <c r="AW162" s="275">
        <f>IF($R$17&gt;$G161,IF($R$17&gt;$G162,($G162-$G161)*S162,($R$17-$G161)*S162),0)</f>
        <v>0</v>
      </c>
      <c r="AZ162" s="275">
        <f>IF($U$17&gt;$G161,IF($U$17&gt;$G162,($G162-$G161)*V162,($U$17-$G161)*V162),0)</f>
        <v>0</v>
      </c>
      <c r="BC162" s="275">
        <f>IF($X$17&gt;$G161,IF($X$17&gt;$G162,($G162-$G161)*Y162,($X$17-$G161)*Y162),0)</f>
        <v>0</v>
      </c>
      <c r="BF162" s="275">
        <f>IF($AA$17&gt;$G161,IF($AA$17&gt;$G162,($G162-$G161)*AB162,($AA$17-$G161)*AB162),0)</f>
        <v>0</v>
      </c>
      <c r="BI162" s="275">
        <f>IF($AD$17&gt;$G161,IF($AD$17&gt;$G162,($G162-$G161)*AE162,($AD$17-$G161)*AE162),0)</f>
        <v>0</v>
      </c>
      <c r="BL162" s="275">
        <f>IF($AG$17&gt;$G161,IF($AG$17&gt;$G162,($G162-$G161)*AH162,($AG$17-$G161)*AH162),0)</f>
        <v>0</v>
      </c>
      <c r="BO162" s="275">
        <f>IF($AJ$17&gt;$G161,IF($AJ$17&gt;$G162,($G162-$G161)*AK162,($AJ$17-$G161)*AK162),0)</f>
        <v>0</v>
      </c>
    </row>
    <row r="163" spans="1:68" ht="18" customHeight="1" outlineLevel="1" x14ac:dyDescent="0.2">
      <c r="A163" s="1"/>
      <c r="B163" s="495"/>
      <c r="C163" s="597"/>
      <c r="D163" s="559"/>
      <c r="E163" s="621"/>
      <c r="F163" s="206" t="s">
        <v>480</v>
      </c>
      <c r="G163" s="296">
        <v>2500000</v>
      </c>
      <c r="H163" s="309"/>
      <c r="I163" s="370"/>
      <c r="J163" s="247">
        <f t="shared" si="93"/>
        <v>0</v>
      </c>
      <c r="K163" s="54">
        <f>'Tabella-Z2'!G134</f>
        <v>1.7999999999999999E-2</v>
      </c>
      <c r="L163" s="351"/>
      <c r="M163" s="247">
        <f t="shared" si="94"/>
        <v>0</v>
      </c>
      <c r="N163" s="54">
        <f>IF(L19="",0,IF(VLOOKUP($L$19,'Tabella-Z1'!$J$26:$L$31,3)=13,'Tabella-Z2'!H134,'Tabella-Z2'!I134))</f>
        <v>0</v>
      </c>
      <c r="O163" s="351"/>
      <c r="P163" s="247">
        <f t="shared" si="95"/>
        <v>0</v>
      </c>
      <c r="Q163" s="54">
        <f>'Tabella-Z2'!J134</f>
        <v>1.7999999999999999E-2</v>
      </c>
      <c r="R163" s="351"/>
      <c r="S163" s="247">
        <f t="shared" si="96"/>
        <v>0</v>
      </c>
      <c r="T163" s="54">
        <f>'Tabella-Z2'!J134</f>
        <v>1.7999999999999999E-2</v>
      </c>
      <c r="U163" s="351"/>
      <c r="V163" s="247">
        <f t="shared" si="97"/>
        <v>0</v>
      </c>
      <c r="W163" s="54">
        <f>'Tabella-Z2'!J134</f>
        <v>1.7999999999999999E-2</v>
      </c>
      <c r="X163" s="351"/>
      <c r="Y163" s="247">
        <f t="shared" si="98"/>
        <v>0</v>
      </c>
      <c r="Z163" s="54">
        <f>'Tabella-Z2'!L134</f>
        <v>2.9000000000000001E-2</v>
      </c>
      <c r="AA163" s="351"/>
      <c r="AB163" s="247">
        <f t="shared" si="99"/>
        <v>0</v>
      </c>
      <c r="AC163" s="54">
        <f>'Tabella-Z2'!M134</f>
        <v>5.1999999999999998E-2</v>
      </c>
      <c r="AD163" s="319" t="s">
        <v>3</v>
      </c>
      <c r="AE163" s="320"/>
      <c r="AF163" s="320"/>
      <c r="AG163" s="351"/>
      <c r="AH163" s="247">
        <f t="shared" si="100"/>
        <v>0</v>
      </c>
      <c r="AI163" s="54">
        <f>'Tabella-Z2'!O134</f>
        <v>5.1999999999999998E-2</v>
      </c>
      <c r="AJ163" s="321" t="s">
        <v>3</v>
      </c>
      <c r="AK163" s="320"/>
      <c r="AL163" s="322"/>
      <c r="AM163" s="4"/>
      <c r="AN163" s="275">
        <f>IF($I$17&gt;$G162,IF($I$17&gt;$G163,($G163-$G162)*J163,($I$17-$G162)*J163),0)</f>
        <v>0</v>
      </c>
      <c r="AQ163" s="275">
        <f>IF($L$17&gt;$G162,IF($L$17&gt;$G163,($G163-$G162)*M163,($L$17-$G162)*M163),0)</f>
        <v>0</v>
      </c>
      <c r="AT163" s="275">
        <f>IF($O$17&gt;$G162,IF($O$17&gt;$G163,($G163-$G162)*P163,($O$17-$G162)*P163),0)</f>
        <v>0</v>
      </c>
      <c r="AU163" s="275"/>
      <c r="AW163" s="275">
        <f>IF($R$17&gt;$G162,IF($R$17&gt;$G163,($G163-$G162)*S163,($R$17-$G162)*S163),0)</f>
        <v>0</v>
      </c>
      <c r="AZ163" s="275">
        <f>IF($U$17&gt;$G162,IF($U$17&gt;$G163,($G163-$G162)*V163,($U$17-$G162)*V163),0)</f>
        <v>0</v>
      </c>
      <c r="BC163" s="275">
        <f>IF($X$17&gt;$G162,IF($X$17&gt;$G163,($G163-$G162)*Y163,($X$17-$G162)*Y163),0)</f>
        <v>0</v>
      </c>
      <c r="BF163" s="275">
        <f>IF($AA$17&gt;$G162,IF($AA$17&gt;$G163,($G163-$G162)*AB163,($AA$17-$G162)*AB163),0)</f>
        <v>0</v>
      </c>
      <c r="BI163" s="275">
        <f>IF($AD$17&gt;$G162,IF($AD$17&gt;$G163,($G163-$G162)*AE163,($AD$17-$G162)*AE163),0)</f>
        <v>0</v>
      </c>
      <c r="BL163" s="275">
        <f>IF($AG$17&gt;$G162,IF($AG$17&gt;$G163,($G163-$G162)*AH163,($AG$17-$G162)*AH163),0)</f>
        <v>0</v>
      </c>
      <c r="BO163" s="275">
        <f>IF($AJ$17&gt;$G162,IF($AJ$17&gt;$G163,($G163-$G162)*AK163,($AJ$17-$G162)*AK163),0)</f>
        <v>0</v>
      </c>
    </row>
    <row r="164" spans="1:68" ht="18" customHeight="1" outlineLevel="1" x14ac:dyDescent="0.2">
      <c r="A164" s="1"/>
      <c r="B164" s="495"/>
      <c r="C164" s="597"/>
      <c r="D164" s="665"/>
      <c r="E164" s="279" t="s">
        <v>659</v>
      </c>
      <c r="F164" s="302" t="s">
        <v>480</v>
      </c>
      <c r="G164" s="296">
        <v>10000000</v>
      </c>
      <c r="H164" s="309"/>
      <c r="I164" s="370"/>
      <c r="J164" s="247">
        <f t="shared" si="93"/>
        <v>0</v>
      </c>
      <c r="K164" s="54">
        <f>'Tabella-Z2'!G135</f>
        <v>2.1999999999999999E-2</v>
      </c>
      <c r="L164" s="351"/>
      <c r="M164" s="247">
        <f t="shared" si="94"/>
        <v>0</v>
      </c>
      <c r="N164" s="54">
        <f>IF(L19="",0,IF(VLOOKUP($L$19,'Tabella-Z1'!$J$26:$L$31,3)=13,'Tabella-Z2'!H135,'Tabella-Z2'!I135))</f>
        <v>0</v>
      </c>
      <c r="O164" s="351"/>
      <c r="P164" s="247">
        <f t="shared" si="95"/>
        <v>0</v>
      </c>
      <c r="Q164" s="54">
        <f>'Tabella-Z2'!J135</f>
        <v>2.1999999999999999E-2</v>
      </c>
      <c r="R164" s="351"/>
      <c r="S164" s="247">
        <f t="shared" si="96"/>
        <v>0</v>
      </c>
      <c r="T164" s="54">
        <f>'Tabella-Z2'!J135</f>
        <v>2.1999999999999999E-2</v>
      </c>
      <c r="U164" s="351"/>
      <c r="V164" s="247">
        <f t="shared" si="97"/>
        <v>0</v>
      </c>
      <c r="W164" s="54">
        <f>'Tabella-Z2'!J135</f>
        <v>2.1999999999999999E-2</v>
      </c>
      <c r="X164" s="351"/>
      <c r="Y164" s="247">
        <f t="shared" si="98"/>
        <v>0</v>
      </c>
      <c r="Z164" s="54">
        <f>'Tabella-Z2'!L135</f>
        <v>1.9E-2</v>
      </c>
      <c r="AA164" s="351"/>
      <c r="AB164" s="247">
        <f t="shared" si="99"/>
        <v>0</v>
      </c>
      <c r="AC164" s="54">
        <f>'Tabella-Z2'!M135</f>
        <v>4.2000000000000003E-2</v>
      </c>
      <c r="AD164" s="319" t="s">
        <v>3</v>
      </c>
      <c r="AE164" s="320"/>
      <c r="AF164" s="320"/>
      <c r="AG164" s="351"/>
      <c r="AH164" s="247">
        <f t="shared" si="100"/>
        <v>0</v>
      </c>
      <c r="AI164" s="54">
        <f>'Tabella-Z2'!O135</f>
        <v>4.2000000000000003E-2</v>
      </c>
      <c r="AJ164" s="321" t="s">
        <v>3</v>
      </c>
      <c r="AK164" s="320"/>
      <c r="AL164" s="322"/>
      <c r="AM164" s="4"/>
      <c r="AN164" s="275">
        <f>IF($I$17&gt;$G163,IF($I$17&gt;$G164,($G164-$G163)*J164,($I$17-$G163)*J164),0)</f>
        <v>0</v>
      </c>
      <c r="AQ164" s="275">
        <f>IF($L$17&gt;$G163,IF($L$17&gt;$G164,($G164-$G163)*M164,($L$17-$G163)*M164),0)</f>
        <v>0</v>
      </c>
      <c r="AT164" s="275">
        <f>IF($O$17&gt;$G163,IF($O$17&gt;$G164,($G164-$G163)*P164,($O$17-$G163)*P164),0)</f>
        <v>0</v>
      </c>
      <c r="AU164" s="275"/>
      <c r="AW164" s="275">
        <f>IF($R$17&gt;$G163,IF($R$17&gt;$G164,($G164-$G163)*S164,($R$17-$G163)*S164),0)</f>
        <v>0</v>
      </c>
      <c r="AZ164" s="275">
        <f>IF($U$17&gt;$G163,IF($U$17&gt;$G164,($G164-$G163)*V164,($U$17-$G163)*V164),0)</f>
        <v>0</v>
      </c>
      <c r="BC164" s="275">
        <f>IF($X$17&gt;$G163,IF($X$17&gt;$G164,($G164-$G163)*Y164,($X$17-$G163)*Y164),0)</f>
        <v>0</v>
      </c>
      <c r="BF164" s="275">
        <f>IF($AA$17&gt;$G163,IF($AA$17&gt;$G164,($G164-$G163)*AB164,($AA$17-$G163)*AB164),0)</f>
        <v>0</v>
      </c>
      <c r="BI164" s="275">
        <f>IF($AD$17&gt;$G163,IF($AD$17&gt;$G164,($G164-$G163)*AE164,($AD$17-$G163)*AE164),0)</f>
        <v>0</v>
      </c>
      <c r="BL164" s="275">
        <f>IF($AG$17&gt;$G163,IF($AG$17&gt;$G164,($G164-$G163)*AH164,($AG$17-$G163)*AH164),0)</f>
        <v>0</v>
      </c>
      <c r="BO164" s="275">
        <f>IF($AJ$17&gt;$G163,IF($AJ$17&gt;$G164,($G164-$G163)*AK164,($AJ$17-$G163)*AK164),0)</f>
        <v>0</v>
      </c>
    </row>
    <row r="165" spans="1:68" ht="18" customHeight="1" outlineLevel="1" x14ac:dyDescent="0.2">
      <c r="A165" s="1"/>
      <c r="B165" s="495"/>
      <c r="C165" s="597"/>
      <c r="D165" s="666"/>
      <c r="E165" s="278"/>
      <c r="F165" s="303" t="s">
        <v>481</v>
      </c>
      <c r="G165" s="304"/>
      <c r="H165" s="368"/>
      <c r="I165" s="371"/>
      <c r="J165" s="45">
        <f>IF(I$17=0,0,IF(I$17&gt;$G164,(IF($H160="X",K165,IF(I$160="X",K165,0))),0))</f>
        <v>0</v>
      </c>
      <c r="K165" s="46">
        <f>'Tabella-Z2'!G136</f>
        <v>2.1000000000000001E-2</v>
      </c>
      <c r="L165" s="352"/>
      <c r="M165" s="45">
        <f>IF(L$17=0,0,IF(L$17&gt;$G164,(IF($H160="X",N165,IF(L$160="X",N165,0))),0))</f>
        <v>0</v>
      </c>
      <c r="N165" s="46">
        <f>IF(L19="",0,IF(VLOOKUP($L$19,'Tabella-Z1'!$J$26:$L$31,3)=13,'Tabella-Z2'!H136,'Tabella-Z2'!I136))</f>
        <v>0</v>
      </c>
      <c r="O165" s="352"/>
      <c r="P165" s="45">
        <f>IF(O$17=0,0,IF(O$17&gt;$G164,(IF($H160="X",Q165,IF(O$160="X",Q165,0))),0))</f>
        <v>0</v>
      </c>
      <c r="Q165" s="46">
        <f>'Tabella-Z2'!J136</f>
        <v>2.1000000000000001E-2</v>
      </c>
      <c r="R165" s="352"/>
      <c r="S165" s="45">
        <f>IF(R$17=0,0,IF(R$17&gt;$G164,(IF($H160="X",T165,IF(R$160="X",T165,0))),0))</f>
        <v>0</v>
      </c>
      <c r="T165" s="46">
        <f>'Tabella-Z2'!J136</f>
        <v>2.1000000000000001E-2</v>
      </c>
      <c r="U165" s="352"/>
      <c r="V165" s="45">
        <f>IF(U$17=0,0,IF(U$17&gt;$G164,(IF($H160="X",W165,IF(U$160="X",W165,0))),0))</f>
        <v>0</v>
      </c>
      <c r="W165" s="46">
        <f>'Tabella-Z2'!J136</f>
        <v>2.1000000000000001E-2</v>
      </c>
      <c r="X165" s="352"/>
      <c r="Y165" s="45">
        <f>IF(X$17=0,0,IF(X$17&gt;$G164,(IF($H160="X",Z165,IF(X$160="X",Z165,0))),0))</f>
        <v>0</v>
      </c>
      <c r="Z165" s="46">
        <f>'Tabella-Z2'!L136</f>
        <v>1.7999999999999999E-2</v>
      </c>
      <c r="AA165" s="352"/>
      <c r="AB165" s="45">
        <f>IF(AA$17=0,0,IF(AA$17&gt;$G164,(IF($H160="X",AC165,IF(AA$160="X",AC165,0))),0))</f>
        <v>0</v>
      </c>
      <c r="AC165" s="46">
        <f>'Tabella-Z2'!M136</f>
        <v>0.03</v>
      </c>
      <c r="AD165" s="326" t="s">
        <v>3</v>
      </c>
      <c r="AE165" s="327"/>
      <c r="AF165" s="327"/>
      <c r="AG165" s="352"/>
      <c r="AH165" s="45">
        <f>IF(AG$17=0,0,IF(AG$17&gt;$G164,(IF($H160="X",AI165,IF(AG$160="X",AI165,0))),0))</f>
        <v>0</v>
      </c>
      <c r="AI165" s="46">
        <f>'Tabella-Z2'!O136</f>
        <v>0.03</v>
      </c>
      <c r="AJ165" s="328" t="s">
        <v>3</v>
      </c>
      <c r="AK165" s="327"/>
      <c r="AL165" s="329"/>
      <c r="AM165" s="4"/>
      <c r="AN165" s="275">
        <f>IF($I$17&gt;$G164,($I$17-$G164)*J165,0)</f>
        <v>0</v>
      </c>
      <c r="AO165" s="305">
        <f>IF(I$17=0,0,SUM(AN160:AN165)/I$17)</f>
        <v>0</v>
      </c>
      <c r="AQ165" s="275">
        <f>IF($L$17&gt;$G164,($L$17-$G164)*M165,0)</f>
        <v>0</v>
      </c>
      <c r="AR165" s="305">
        <f>IF(L$17=0,0,SUM(AQ160:AQ165)/L$17)</f>
        <v>0</v>
      </c>
      <c r="AT165" s="275">
        <f>IF($O$17&gt;$G164,($O$17-$G164)*P165,0)</f>
        <v>0</v>
      </c>
      <c r="AU165" s="305">
        <f>IF(O$17=0,0,SUM(AT160:AT165)/O$17)</f>
        <v>0</v>
      </c>
      <c r="AW165" s="275">
        <f>IF($R$17&gt;$G164,($R$17-$G164)*S165,0)</f>
        <v>0</v>
      </c>
      <c r="AX165" s="305">
        <f>IF(R$17=0,0,SUM(AW160:AW165)/R$17)</f>
        <v>0</v>
      </c>
      <c r="AZ165" s="275">
        <f>IF($U$17&gt;$G164,($U$17-$G164)*V165,0)</f>
        <v>0</v>
      </c>
      <c r="BA165" s="305">
        <f>IF(U$17=0,0,SUM(AZ160:AZ165)/U$17)</f>
        <v>0</v>
      </c>
      <c r="BC165" s="275">
        <f>IF($X$17&gt;$G164,($X$17-$G164)*Y165,0)</f>
        <v>0</v>
      </c>
      <c r="BD165" s="305">
        <f>IF(X$17=0,0,SUM(BC160:BC165)/X$17)</f>
        <v>0</v>
      </c>
      <c r="BF165" s="275">
        <f>IF($AA$17&gt;$G164,($AA$17-$G164)*AB165,0)</f>
        <v>0</v>
      </c>
      <c r="BG165" s="305">
        <f>IF(AA$17=0,0,SUM(BF160:BF165)/AA$17)</f>
        <v>0</v>
      </c>
      <c r="BI165" s="275">
        <f>IF($AD$17&gt;$G164,($AD$17-$G164)*AE165,0)</f>
        <v>0</v>
      </c>
      <c r="BJ165" s="305">
        <f>IF(AD$17=0,0,SUM(BI160:BI165)/AD$17)</f>
        <v>0</v>
      </c>
      <c r="BL165" s="275">
        <f>IF($AG$17&gt;$G164,($AG$17-$G164)*AH165,0)</f>
        <v>0</v>
      </c>
      <c r="BM165" s="305">
        <f>IF(AG$17=0,0,SUM(BL160:BL165)/AG$17)</f>
        <v>0</v>
      </c>
      <c r="BO165" s="275">
        <f>IF($AJ$17&gt;$G164,($AJ$17-$G164)*AK165,0)</f>
        <v>0</v>
      </c>
      <c r="BP165" s="305">
        <f>IF(AJ$17=0,0,SUM(BO160:BO165)/AJ$17)</f>
        <v>0</v>
      </c>
    </row>
    <row r="166" spans="1:68" ht="24" customHeight="1" outlineLevel="1" x14ac:dyDescent="0.2">
      <c r="A166" s="1"/>
      <c r="B166" s="495"/>
      <c r="C166" s="597"/>
      <c r="D166" s="284" t="s">
        <v>623</v>
      </c>
      <c r="E166" s="614" t="s">
        <v>685</v>
      </c>
      <c r="F166" s="615"/>
      <c r="G166" s="276"/>
      <c r="H166" s="39"/>
      <c r="I166" s="274"/>
      <c r="J166" s="272">
        <f t="shared" si="84"/>
        <v>0</v>
      </c>
      <c r="K166" s="273">
        <f>'Tabella-Z2'!G137</f>
        <v>0.06</v>
      </c>
      <c r="L166" s="271"/>
      <c r="M166" s="272">
        <f t="shared" si="85"/>
        <v>0</v>
      </c>
      <c r="N166" s="273">
        <f>'Tabella-Z2'!H137</f>
        <v>0.06</v>
      </c>
      <c r="O166" s="271"/>
      <c r="P166" s="272">
        <f t="shared" si="86"/>
        <v>0</v>
      </c>
      <c r="Q166" s="273">
        <f>'Tabella-Z2'!J137</f>
        <v>0.06</v>
      </c>
      <c r="R166" s="271"/>
      <c r="S166" s="272">
        <f t="shared" si="87"/>
        <v>0</v>
      </c>
      <c r="T166" s="273">
        <f>'Tabella-Z2'!J137</f>
        <v>0.06</v>
      </c>
      <c r="U166" s="271"/>
      <c r="V166" s="272">
        <f t="shared" si="88"/>
        <v>0</v>
      </c>
      <c r="W166" s="273">
        <f>'Tabella-Z2'!J137</f>
        <v>0.06</v>
      </c>
      <c r="X166" s="271"/>
      <c r="Y166" s="272">
        <f t="shared" si="89"/>
        <v>0</v>
      </c>
      <c r="Z166" s="273">
        <f>'Tabella-Z2'!L137</f>
        <v>0.06</v>
      </c>
      <c r="AA166" s="271"/>
      <c r="AB166" s="272">
        <f t="shared" si="90"/>
        <v>0</v>
      </c>
      <c r="AC166" s="273">
        <f>'Tabella-Z2'!M137</f>
        <v>0.06</v>
      </c>
      <c r="AD166" s="271"/>
      <c r="AE166" s="272">
        <f t="shared" ref="AE166:AE175" si="101">IF(AD$17=0,0,(IF($H166="X",AF166,IF(AD166="X",AF166,0))))</f>
        <v>0</v>
      </c>
      <c r="AF166" s="273">
        <f>'Tabella-Z2'!N137</f>
        <v>0.06</v>
      </c>
      <c r="AG166" s="271"/>
      <c r="AH166" s="272">
        <f t="shared" si="92"/>
        <v>0</v>
      </c>
      <c r="AI166" s="273">
        <f>'Tabella-Z2'!O137</f>
        <v>0.06</v>
      </c>
      <c r="AJ166" s="323" t="s">
        <v>3</v>
      </c>
      <c r="AK166" s="324"/>
      <c r="AL166" s="325"/>
      <c r="AM166" s="4"/>
    </row>
    <row r="167" spans="1:68" ht="18" customHeight="1" outlineLevel="1" x14ac:dyDescent="0.2">
      <c r="A167" s="1"/>
      <c r="B167" s="495"/>
      <c r="C167" s="597"/>
      <c r="D167" s="206" t="s">
        <v>624</v>
      </c>
      <c r="E167" s="601" t="s">
        <v>424</v>
      </c>
      <c r="F167" s="667"/>
      <c r="G167" s="668"/>
      <c r="H167" s="41"/>
      <c r="I167" s="49"/>
      <c r="J167" s="43">
        <f t="shared" si="84"/>
        <v>0</v>
      </c>
      <c r="K167" s="54">
        <f>'Tabella-Z2'!G138</f>
        <v>0.14000000000000001</v>
      </c>
      <c r="L167" s="42"/>
      <c r="M167" s="43">
        <f t="shared" si="85"/>
        <v>0</v>
      </c>
      <c r="N167" s="54">
        <f>'Tabella-Z2'!H138</f>
        <v>0.09</v>
      </c>
      <c r="O167" s="42"/>
      <c r="P167" s="43">
        <f t="shared" si="86"/>
        <v>0</v>
      </c>
      <c r="Q167" s="54">
        <f>'Tabella-Z2'!J138</f>
        <v>0.15</v>
      </c>
      <c r="R167" s="42"/>
      <c r="S167" s="43">
        <f t="shared" si="87"/>
        <v>0</v>
      </c>
      <c r="T167" s="54">
        <f>'Tabella-Z2'!J138</f>
        <v>0.15</v>
      </c>
      <c r="U167" s="42"/>
      <c r="V167" s="43">
        <f t="shared" si="88"/>
        <v>0</v>
      </c>
      <c r="W167" s="54">
        <f>'Tabella-Z2'!J138</f>
        <v>0.15</v>
      </c>
      <c r="X167" s="42"/>
      <c r="Y167" s="43">
        <f t="shared" si="89"/>
        <v>0</v>
      </c>
      <c r="Z167" s="54">
        <f>'Tabella-Z2'!L138</f>
        <v>0.12</v>
      </c>
      <c r="AA167" s="42"/>
      <c r="AB167" s="43">
        <f t="shared" si="90"/>
        <v>0</v>
      </c>
      <c r="AC167" s="54">
        <f>'Tabella-Z2'!M138</f>
        <v>0.12</v>
      </c>
      <c r="AD167" s="42"/>
      <c r="AE167" s="43">
        <f t="shared" si="101"/>
        <v>0</v>
      </c>
      <c r="AF167" s="54">
        <f>'Tabella-Z2'!N138</f>
        <v>0.11</v>
      </c>
      <c r="AG167" s="42"/>
      <c r="AH167" s="43">
        <f t="shared" si="92"/>
        <v>0</v>
      </c>
      <c r="AI167" s="54">
        <f>'Tabella-Z2'!O138</f>
        <v>0.12</v>
      </c>
      <c r="AJ167" s="321" t="s">
        <v>3</v>
      </c>
      <c r="AK167" s="320"/>
      <c r="AL167" s="322"/>
      <c r="AM167" s="4"/>
    </row>
    <row r="168" spans="1:68" ht="18" customHeight="1" outlineLevel="1" x14ac:dyDescent="0.2">
      <c r="A168" s="1"/>
      <c r="B168" s="495"/>
      <c r="C168" s="597"/>
      <c r="D168" s="206" t="s">
        <v>625</v>
      </c>
      <c r="E168" s="488" t="s">
        <v>426</v>
      </c>
      <c r="F168" s="489"/>
      <c r="G168" s="490"/>
      <c r="H168" s="263"/>
      <c r="I168" s="264"/>
      <c r="J168" s="265">
        <f t="shared" si="84"/>
        <v>0</v>
      </c>
      <c r="K168" s="266">
        <f>'Tabella-Z2'!G139</f>
        <v>0.41</v>
      </c>
      <c r="L168" s="267"/>
      <c r="M168" s="265">
        <f t="shared" si="85"/>
        <v>0</v>
      </c>
      <c r="N168" s="266">
        <f>'Tabella-Z2'!H139</f>
        <v>0.43</v>
      </c>
      <c r="O168" s="267"/>
      <c r="P168" s="265">
        <f t="shared" si="86"/>
        <v>0</v>
      </c>
      <c r="Q168" s="266">
        <f>'Tabella-Z2'!J139</f>
        <v>0.32</v>
      </c>
      <c r="R168" s="267"/>
      <c r="S168" s="265">
        <f t="shared" si="87"/>
        <v>0</v>
      </c>
      <c r="T168" s="266">
        <f>'Tabella-Z2'!J139</f>
        <v>0.32</v>
      </c>
      <c r="U168" s="267"/>
      <c r="V168" s="265">
        <f t="shared" si="88"/>
        <v>0</v>
      </c>
      <c r="W168" s="266">
        <f>'Tabella-Z2'!J139</f>
        <v>0.32</v>
      </c>
      <c r="X168" s="267"/>
      <c r="Y168" s="265">
        <f t="shared" si="89"/>
        <v>0</v>
      </c>
      <c r="Z168" s="266">
        <f>'Tabella-Z2'!L139</f>
        <v>0.42</v>
      </c>
      <c r="AA168" s="267"/>
      <c r="AB168" s="265">
        <f t="shared" si="90"/>
        <v>0</v>
      </c>
      <c r="AC168" s="266">
        <f>'Tabella-Z2'!M139</f>
        <v>0.34</v>
      </c>
      <c r="AD168" s="267"/>
      <c r="AE168" s="265">
        <f t="shared" si="101"/>
        <v>0</v>
      </c>
      <c r="AF168" s="266">
        <f>'Tabella-Z2'!N139</f>
        <v>0.4</v>
      </c>
      <c r="AG168" s="267"/>
      <c r="AH168" s="265">
        <f t="shared" si="92"/>
        <v>0</v>
      </c>
      <c r="AI168" s="266">
        <f>'Tabella-Z2'!O139</f>
        <v>0.42</v>
      </c>
      <c r="AJ168" s="357" t="s">
        <v>3</v>
      </c>
      <c r="AK168" s="358"/>
      <c r="AL168" s="359"/>
      <c r="AM168" s="4"/>
    </row>
    <row r="169" spans="1:68" ht="18" customHeight="1" outlineLevel="1" x14ac:dyDescent="0.2">
      <c r="A169" s="1"/>
      <c r="B169" s="495"/>
      <c r="C169" s="597"/>
      <c r="D169" s="531" t="s">
        <v>626</v>
      </c>
      <c r="E169" s="531" t="s">
        <v>627</v>
      </c>
      <c r="F169" s="206" t="s">
        <v>479</v>
      </c>
      <c r="G169" s="296">
        <v>500000</v>
      </c>
      <c r="H169" s="367"/>
      <c r="I169" s="369"/>
      <c r="J169" s="52">
        <f t="shared" si="84"/>
        <v>0</v>
      </c>
      <c r="K169" s="53">
        <f>'Tabella-Z2'!G140</f>
        <v>0.06</v>
      </c>
      <c r="L169" s="350"/>
      <c r="M169" s="52">
        <f t="shared" si="85"/>
        <v>0</v>
      </c>
      <c r="N169" s="53">
        <f>'Tabella-Z2'!H140</f>
        <v>0.06</v>
      </c>
      <c r="O169" s="350"/>
      <c r="P169" s="52">
        <f t="shared" si="86"/>
        <v>0</v>
      </c>
      <c r="Q169" s="53">
        <f>'Tabella-Z2'!J140</f>
        <v>4.4999999999999998E-2</v>
      </c>
      <c r="R169" s="350"/>
      <c r="S169" s="52">
        <f t="shared" si="87"/>
        <v>0</v>
      </c>
      <c r="T169" s="53">
        <f>'Tabella-Z2'!J140</f>
        <v>4.4999999999999998E-2</v>
      </c>
      <c r="U169" s="350"/>
      <c r="V169" s="52">
        <f t="shared" si="88"/>
        <v>0</v>
      </c>
      <c r="W169" s="53">
        <f>'Tabella-Z2'!J140</f>
        <v>4.4999999999999998E-2</v>
      </c>
      <c r="X169" s="350"/>
      <c r="Y169" s="52">
        <f t="shared" si="89"/>
        <v>0</v>
      </c>
      <c r="Z169" s="53">
        <f>'Tabella-Z2'!L140</f>
        <v>4.4999999999999998E-2</v>
      </c>
      <c r="AA169" s="350"/>
      <c r="AB169" s="52">
        <f t="shared" si="90"/>
        <v>0</v>
      </c>
      <c r="AC169" s="53">
        <f>'Tabella-Z2'!M140</f>
        <v>4.4999999999999998E-2</v>
      </c>
      <c r="AD169" s="350"/>
      <c r="AE169" s="52">
        <f t="shared" si="101"/>
        <v>0</v>
      </c>
      <c r="AF169" s="53">
        <f>'Tabella-Z2'!N140</f>
        <v>4.4999999999999998E-2</v>
      </c>
      <c r="AG169" s="350"/>
      <c r="AH169" s="52">
        <f t="shared" si="92"/>
        <v>0</v>
      </c>
      <c r="AI169" s="53">
        <f>'Tabella-Z2'!O140</f>
        <v>4.4999999999999998E-2</v>
      </c>
      <c r="AJ169" s="330" t="s">
        <v>3</v>
      </c>
      <c r="AK169" s="331"/>
      <c r="AL169" s="332"/>
      <c r="AM169" s="4"/>
      <c r="AN169" s="275">
        <f>IF($I$17&gt;$G169,$G169*J169,$I$17*J169)</f>
        <v>0</v>
      </c>
      <c r="AQ169" s="275">
        <f>IF($L$17&gt;$G169,$G169*M169,$L$17*M169)</f>
        <v>0</v>
      </c>
      <c r="AT169" s="275">
        <f>IF($O$17&gt;$G169,$G169*P169,$O$17*P169)</f>
        <v>0</v>
      </c>
      <c r="AW169" s="275">
        <f>IF($R$17&gt;$G169,$G169*S169,$R$17*S169)</f>
        <v>0</v>
      </c>
      <c r="AZ169" s="275">
        <f>IF($U$17&gt;$G169,$G169*V169,$U$17*V169)</f>
        <v>0</v>
      </c>
      <c r="BC169" s="275">
        <f>IF($X$17&gt;$G169,$G169*Y169,$X$17*Y169)</f>
        <v>0</v>
      </c>
      <c r="BF169" s="275">
        <f>IF($AA$17&gt;$G169,$G169*AB169,$AA$17*AB169)</f>
        <v>0</v>
      </c>
      <c r="BI169" s="275">
        <f>IF($AD$17&gt;$G169,$G169*AE169,$AD$17*AE169)</f>
        <v>0</v>
      </c>
      <c r="BL169" s="275">
        <f>IF($AG$17&gt;$G169,$G169*AH169,$AG$17*AH169)</f>
        <v>0</v>
      </c>
      <c r="BO169" s="275">
        <f>IF($AJ$17&gt;$G169,$G169*AK169,$AJ$17*AK169)</f>
        <v>0</v>
      </c>
    </row>
    <row r="170" spans="1:68" ht="18" customHeight="1" outlineLevel="1" x14ac:dyDescent="0.2">
      <c r="A170" s="1"/>
      <c r="B170" s="495"/>
      <c r="C170" s="597"/>
      <c r="D170" s="669"/>
      <c r="E170" s="533"/>
      <c r="F170" s="206" t="s">
        <v>481</v>
      </c>
      <c r="G170" s="297"/>
      <c r="H170" s="368"/>
      <c r="I170" s="371"/>
      <c r="J170" s="45">
        <f>IF(I$17=0,0,IF(I$17&gt;$G169,(IF($H169="X",K170,IF($I169="X",K170,0))),0))</f>
        <v>0</v>
      </c>
      <c r="K170" s="46">
        <f>'Tabella-Z2'!G141</f>
        <v>0.12</v>
      </c>
      <c r="L170" s="352"/>
      <c r="M170" s="45">
        <f>IF(L$17=0,0,IF(L$17&gt;$G169,(IF($H169="X",N170,IF($I169="X",N170,0))),0))</f>
        <v>0</v>
      </c>
      <c r="N170" s="46">
        <f>'Tabella-Z2'!H141</f>
        <v>0.12</v>
      </c>
      <c r="O170" s="352"/>
      <c r="P170" s="45">
        <f>IF(O$17=0,0,IF(O$17&gt;$G169,(IF($H169="X",Q170,IF($I169="X",Q170,0))),0))</f>
        <v>0</v>
      </c>
      <c r="Q170" s="46">
        <f>'Tabella-Z2'!J141</f>
        <v>0.09</v>
      </c>
      <c r="R170" s="352"/>
      <c r="S170" s="45">
        <f>IF(R$17=0,0,IF(R$17&gt;$G169,(IF($H169="X",T170,IF($I169="X",T170,0))),0))</f>
        <v>0</v>
      </c>
      <c r="T170" s="46">
        <f>'Tabella-Z2'!J141</f>
        <v>0.09</v>
      </c>
      <c r="U170" s="352"/>
      <c r="V170" s="45">
        <f>IF(U$17=0,0,IF(U$17&gt;$G169,(IF($H169="X",W170,IF($I169="X",W170,0))),0))</f>
        <v>0</v>
      </c>
      <c r="W170" s="46">
        <f>'Tabella-Z2'!J141</f>
        <v>0.09</v>
      </c>
      <c r="X170" s="352"/>
      <c r="Y170" s="45">
        <f>IF(X$17=0,0,IF(X$17&gt;$G169,(IF($H169="X",Z170,IF($I169="X",Z170,0))),0))</f>
        <v>0</v>
      </c>
      <c r="Z170" s="46">
        <f>'Tabella-Z2'!L141</f>
        <v>0.09</v>
      </c>
      <c r="AA170" s="352"/>
      <c r="AB170" s="45">
        <f>IF(AA$17=0,0,IF(AA$17&gt;$G169,(IF($H169="X",AC170,IF($I169="X",AC170,0))),0))</f>
        <v>0</v>
      </c>
      <c r="AC170" s="46">
        <f>'Tabella-Z2'!M141</f>
        <v>0.09</v>
      </c>
      <c r="AD170" s="352"/>
      <c r="AE170" s="45">
        <f>IF(AD$17=0,0,IF(AD$17&gt;$G169,(IF($H169="X",AF170,IF($I169="X",AF170,0))),0))</f>
        <v>0</v>
      </c>
      <c r="AF170" s="46">
        <f>'Tabella-Z2'!N141</f>
        <v>0.09</v>
      </c>
      <c r="AG170" s="352"/>
      <c r="AH170" s="45">
        <f>IF(AG$17=0,0,IF(AG$17&gt;$G169,(IF($H169="X",AI170,IF($I169="X",AI170,0))),0))</f>
        <v>0</v>
      </c>
      <c r="AI170" s="46">
        <f>'Tabella-Z2'!O141</f>
        <v>0.09</v>
      </c>
      <c r="AJ170" s="328" t="s">
        <v>3</v>
      </c>
      <c r="AK170" s="327"/>
      <c r="AL170" s="329"/>
      <c r="AM170" s="4"/>
      <c r="AN170" s="275">
        <f>IF($I$17&gt;$G169,($I$17-$G169)*J170,0)</f>
        <v>0</v>
      </c>
      <c r="AO170" s="305">
        <f>IF(I$17=0,0,SUM(AN169:AN170)/I$17)</f>
        <v>0</v>
      </c>
      <c r="AQ170" s="275">
        <f>IF($L$17&gt;$G169,($L$17-$G169)*M170,0)</f>
        <v>0</v>
      </c>
      <c r="AR170" s="305">
        <f>IF(L$17=0,0,SUM(AQ169:AQ170)/L$17)</f>
        <v>0</v>
      </c>
      <c r="AT170" s="275">
        <f>IF($O$17&gt;$G169,($O$17-$G169)*P170,0)</f>
        <v>0</v>
      </c>
      <c r="AU170" s="305">
        <f>IF(O$17=0,0,SUM(AT169:AT170)/O$17)</f>
        <v>0</v>
      </c>
      <c r="AW170" s="275">
        <f>IF($R$17&gt;$G169,($R$17-$G169)*S170,0)</f>
        <v>0</v>
      </c>
      <c r="AX170" s="305">
        <f>IF(R$17=0,0,SUM(AW169:AW170)/R$17)</f>
        <v>0</v>
      </c>
      <c r="AZ170" s="275">
        <f>IF($U$17&gt;$G169,($U$17-$G169)*V170,0)</f>
        <v>0</v>
      </c>
      <c r="BA170" s="305">
        <f>IF(U$17=0,0,SUM(AZ169:AZ170)/U$17)</f>
        <v>0</v>
      </c>
      <c r="BC170" s="275">
        <f>IF($X$17&gt;$G169,($X$17-$G169)*Y170,0)</f>
        <v>0</v>
      </c>
      <c r="BD170" s="305">
        <f>IF(X$17=0,0,SUM(BC169:BC170)/X$17)</f>
        <v>0</v>
      </c>
      <c r="BF170" s="275">
        <f>IF($AA$17&gt;$G169,($AA$17-$G169)*AB170,0)</f>
        <v>0</v>
      </c>
      <c r="BG170" s="305">
        <f>IF(AA$17=0,0,SUM(BF169:BF170)/AA$17)</f>
        <v>0</v>
      </c>
      <c r="BI170" s="275">
        <f>IF($AD$17&gt;$G169,($AD$17-$G169)*AE170,0)</f>
        <v>0</v>
      </c>
      <c r="BJ170" s="305">
        <f>IF(AD$17=0,0,SUM(BI169:BI170)/AD$17)</f>
        <v>0</v>
      </c>
      <c r="BL170" s="275">
        <f>IF($AG$17&gt;$G169,($AG$17-$G169)*AH170,0)</f>
        <v>0</v>
      </c>
      <c r="BM170" s="305">
        <f>IF(AG$17=0,0,SUM(BL169:BL170)/AG$17)</f>
        <v>0</v>
      </c>
      <c r="BO170" s="275">
        <f>IF($AJ$17&gt;$G169,($AJ$17-$G169)*AK170,0)</f>
        <v>0</v>
      </c>
      <c r="BP170" s="305">
        <f>IF(AJ$17=0,0,SUM(BO169:BO170)/AJ$17)</f>
        <v>0</v>
      </c>
    </row>
    <row r="171" spans="1:68" ht="18" customHeight="1" outlineLevel="1" x14ac:dyDescent="0.2">
      <c r="A171" s="1"/>
      <c r="B171" s="495"/>
      <c r="C171" s="597"/>
      <c r="D171" s="531" t="s">
        <v>628</v>
      </c>
      <c r="E171" s="531" t="s">
        <v>629</v>
      </c>
      <c r="F171" s="206" t="s">
        <v>479</v>
      </c>
      <c r="G171" s="296">
        <v>500000</v>
      </c>
      <c r="H171" s="367"/>
      <c r="I171" s="369"/>
      <c r="J171" s="52">
        <f t="shared" si="84"/>
        <v>0</v>
      </c>
      <c r="K171" s="53">
        <f>'Tabella-Z2'!G142</f>
        <v>4.4999999999999998E-2</v>
      </c>
      <c r="L171" s="350"/>
      <c r="M171" s="52">
        <f t="shared" si="85"/>
        <v>0</v>
      </c>
      <c r="N171" s="53">
        <f>'Tabella-Z2'!H142</f>
        <v>4.4999999999999998E-2</v>
      </c>
      <c r="O171" s="350"/>
      <c r="P171" s="52">
        <f t="shared" si="86"/>
        <v>0</v>
      </c>
      <c r="Q171" s="53">
        <f>'Tabella-Z2'!J142</f>
        <v>3.5000000000000003E-2</v>
      </c>
      <c r="R171" s="350"/>
      <c r="S171" s="52">
        <f t="shared" si="87"/>
        <v>0</v>
      </c>
      <c r="T171" s="53">
        <f>'Tabella-Z2'!J142</f>
        <v>3.5000000000000003E-2</v>
      </c>
      <c r="U171" s="350"/>
      <c r="V171" s="52">
        <f t="shared" si="88"/>
        <v>0</v>
      </c>
      <c r="W171" s="53">
        <f>'Tabella-Z2'!J142</f>
        <v>3.5000000000000003E-2</v>
      </c>
      <c r="X171" s="350"/>
      <c r="Y171" s="52">
        <f t="shared" si="89"/>
        <v>0</v>
      </c>
      <c r="Z171" s="53">
        <f>'Tabella-Z2'!L142</f>
        <v>3.5000000000000003E-2</v>
      </c>
      <c r="AA171" s="350"/>
      <c r="AB171" s="52">
        <f t="shared" si="90"/>
        <v>0</v>
      </c>
      <c r="AC171" s="53">
        <f>'Tabella-Z2'!M142</f>
        <v>3.5000000000000003E-2</v>
      </c>
      <c r="AD171" s="350"/>
      <c r="AE171" s="52">
        <f t="shared" si="101"/>
        <v>0</v>
      </c>
      <c r="AF171" s="53">
        <f>'Tabella-Z2'!N142</f>
        <v>3.5000000000000003E-2</v>
      </c>
      <c r="AG171" s="350"/>
      <c r="AH171" s="52">
        <f t="shared" si="92"/>
        <v>0</v>
      </c>
      <c r="AI171" s="53">
        <f>'Tabella-Z2'!O142</f>
        <v>3.5000000000000003E-2</v>
      </c>
      <c r="AJ171" s="330" t="s">
        <v>3</v>
      </c>
      <c r="AK171" s="331"/>
      <c r="AL171" s="332"/>
      <c r="AM171" s="4"/>
      <c r="AN171" s="275">
        <f>IF($I$17&gt;$G171,$G171*J171,$I$17*J171)</f>
        <v>0</v>
      </c>
      <c r="AQ171" s="275">
        <f>IF($L$17&gt;$G171,$G171*M171,$L$17*M171)</f>
        <v>0</v>
      </c>
      <c r="AT171" s="275">
        <f>IF($O$17&gt;$G171,$G171*P171,$O$17*P171)</f>
        <v>0</v>
      </c>
      <c r="AW171" s="275">
        <f>IF($R$17&gt;$G171,$G171*S171,$R$17*S171)</f>
        <v>0</v>
      </c>
      <c r="AZ171" s="275">
        <f>IF($U$17&gt;$G171,$G171*V171,$U$17*V171)</f>
        <v>0</v>
      </c>
      <c r="BC171" s="275">
        <f>IF($X$17&gt;$G171,$G171*Y171,$X$17*Y171)</f>
        <v>0</v>
      </c>
      <c r="BF171" s="275">
        <f>IF($AA$17&gt;$G171,$G171*AB171,$AA$17*AB171)</f>
        <v>0</v>
      </c>
      <c r="BI171" s="275">
        <f>IF($AD$17&gt;$G171,$G171*AE171,$AD$17*AE171)</f>
        <v>0</v>
      </c>
      <c r="BL171" s="275">
        <f>IF($AG$17&gt;$G171,$G171*AH171,$AG$17*AH171)</f>
        <v>0</v>
      </c>
      <c r="BO171" s="275">
        <f>IF($AJ$17&gt;$G171,$G171*AK171,$AJ$17*AK171)</f>
        <v>0</v>
      </c>
    </row>
    <row r="172" spans="1:68" ht="18" customHeight="1" outlineLevel="1" x14ac:dyDescent="0.2">
      <c r="A172" s="1"/>
      <c r="B172" s="495"/>
      <c r="C172" s="597"/>
      <c r="D172" s="669"/>
      <c r="E172" s="533"/>
      <c r="F172" s="206" t="s">
        <v>481</v>
      </c>
      <c r="G172" s="297"/>
      <c r="H172" s="368"/>
      <c r="I172" s="371"/>
      <c r="J172" s="45">
        <f>IF(I$17=0,0,IF(I$17&gt;$G171,(IF($H171="X",K172,IF($I171="X",K172,0))),0))</f>
        <v>0</v>
      </c>
      <c r="K172" s="46">
        <f>'Tabella-Z2'!G143</f>
        <v>0.09</v>
      </c>
      <c r="L172" s="352"/>
      <c r="M172" s="45">
        <f>IF(L$17=0,0,IF(L$17&gt;$G171,(IF($H171="X",N172,IF($I171="X",N172,0))),0))</f>
        <v>0</v>
      </c>
      <c r="N172" s="46">
        <f>'Tabella-Z2'!H143</f>
        <v>0.09</v>
      </c>
      <c r="O172" s="352"/>
      <c r="P172" s="45">
        <f>IF(O$17=0,0,IF(O$17&gt;$G171,(IF($H171="X",Q172,IF($I171="X",Q172,0))),0))</f>
        <v>0</v>
      </c>
      <c r="Q172" s="46">
        <f>'Tabella-Z2'!J143</f>
        <v>7.0000000000000007E-2</v>
      </c>
      <c r="R172" s="352"/>
      <c r="S172" s="45">
        <f>IF(R$17=0,0,IF(R$17&gt;$G171,(IF($H171="X",T172,IF($I171="X",T172,0))),0))</f>
        <v>0</v>
      </c>
      <c r="T172" s="46">
        <f>'Tabella-Z2'!J143</f>
        <v>7.0000000000000007E-2</v>
      </c>
      <c r="U172" s="352"/>
      <c r="V172" s="45">
        <f>IF(U$17=0,0,IF(U$17&gt;$G171,(IF($H171="X",W172,IF($I171="X",W172,0))),0))</f>
        <v>0</v>
      </c>
      <c r="W172" s="46">
        <f>'Tabella-Z2'!J143</f>
        <v>7.0000000000000007E-2</v>
      </c>
      <c r="X172" s="352"/>
      <c r="Y172" s="45">
        <f>IF(X$17=0,0,IF(X$17&gt;$G171,(IF($H171="X",Z172,IF($I171="X",Z172,0))),0))</f>
        <v>0</v>
      </c>
      <c r="Z172" s="46">
        <f>'Tabella-Z2'!L143</f>
        <v>7.0000000000000007E-2</v>
      </c>
      <c r="AA172" s="352"/>
      <c r="AB172" s="45">
        <f>IF(AA$17=0,0,IF(AA$17&gt;$G171,(IF($H171="X",AC172,IF($I171="X",AC172,0))),0))</f>
        <v>0</v>
      </c>
      <c r="AC172" s="46">
        <f>'Tabella-Z2'!M143</f>
        <v>7.0000000000000007E-2</v>
      </c>
      <c r="AD172" s="352"/>
      <c r="AE172" s="45">
        <f>IF(AD$17=0,0,IF(AD$17&gt;$G171,(IF($H171="X",AF172,IF($I171="X",AF172,0))),0))</f>
        <v>0</v>
      </c>
      <c r="AF172" s="46">
        <f>'Tabella-Z2'!N143</f>
        <v>7.0000000000000007E-2</v>
      </c>
      <c r="AG172" s="352"/>
      <c r="AH172" s="45">
        <f>IF(AG$17=0,0,IF(AG$17&gt;$G171,(IF($H171="X",AI172,IF($I171="X",AI172,0))),0))</f>
        <v>0</v>
      </c>
      <c r="AI172" s="46">
        <f>'Tabella-Z2'!O143</f>
        <v>7.0000000000000007E-2</v>
      </c>
      <c r="AJ172" s="328" t="s">
        <v>3</v>
      </c>
      <c r="AK172" s="327"/>
      <c r="AL172" s="329"/>
      <c r="AM172" s="4"/>
      <c r="AN172" s="275">
        <f>IF($I$17&gt;$G171,($I$17-$G171)*J172,0)</f>
        <v>0</v>
      </c>
      <c r="AO172" s="305">
        <f>IF(I$17=0,0,SUM(AN171:AN172)/I$17)</f>
        <v>0</v>
      </c>
      <c r="AQ172" s="275">
        <f>IF($L$17&gt;$G171,($L$17-$G171)*M172,0)</f>
        <v>0</v>
      </c>
      <c r="AR172" s="305">
        <f>IF(L$17=0,0,SUM(AQ171:AQ172)/L$17)</f>
        <v>0</v>
      </c>
      <c r="AT172" s="275">
        <f>IF($O$17&gt;$G171,($O$17-$G171)*P172,0)</f>
        <v>0</v>
      </c>
      <c r="AU172" s="305">
        <f>IF(O$17=0,0,SUM(AT171:AT172)/O$17)</f>
        <v>0</v>
      </c>
      <c r="AW172" s="275">
        <f>IF($R$17&gt;$G171,($R$17-$G171)*S172,0)</f>
        <v>0</v>
      </c>
      <c r="AX172" s="305">
        <f>IF(R$17=0,0,SUM(AW171:AW172)/R$17)</f>
        <v>0</v>
      </c>
      <c r="AZ172" s="275">
        <f>IF($U$17&gt;$G171,($U$17-$G171)*V172,0)</f>
        <v>0</v>
      </c>
      <c r="BA172" s="305">
        <f>IF(U$17=0,0,SUM(AZ171:AZ172)/U$17)</f>
        <v>0</v>
      </c>
      <c r="BC172" s="275">
        <f>IF($X$17&gt;$G171,($X$17-$G171)*Y172,0)</f>
        <v>0</v>
      </c>
      <c r="BD172" s="305">
        <f>IF(X$17=0,0,SUM(BC171:BC172)/X$17)</f>
        <v>0</v>
      </c>
      <c r="BF172" s="275">
        <f>IF($AA$17&gt;$G171,($AA$17-$G171)*AB172,0)</f>
        <v>0</v>
      </c>
      <c r="BG172" s="305">
        <f>IF(AA$17=0,0,SUM(BF171:BF172)/AA$17)</f>
        <v>0</v>
      </c>
      <c r="BI172" s="275">
        <f>IF($AD$17&gt;$G171,($AD$17-$G171)*AE172,0)</f>
        <v>0</v>
      </c>
      <c r="BJ172" s="305">
        <f>IF(AD$17=0,0,SUM(BI171:BI172)/AD$17)</f>
        <v>0</v>
      </c>
      <c r="BL172" s="275">
        <f>IF($AG$17&gt;$G171,($AG$17-$G171)*AH172,0)</f>
        <v>0</v>
      </c>
      <c r="BM172" s="305">
        <f>IF(AG$17=0,0,SUM(BL171:BL172)/AG$17)</f>
        <v>0</v>
      </c>
      <c r="BO172" s="275">
        <f>IF($AJ$17&gt;$G171,($AJ$17-$G171)*AK172,0)</f>
        <v>0</v>
      </c>
      <c r="BP172" s="305">
        <f>IF(AJ$17=0,0,SUM(BO171:BO172)/AJ$17)</f>
        <v>0</v>
      </c>
    </row>
    <row r="173" spans="1:68" ht="18" customHeight="1" outlineLevel="1" x14ac:dyDescent="0.2">
      <c r="A173" s="1"/>
      <c r="B173" s="495"/>
      <c r="C173" s="597"/>
      <c r="D173" s="206" t="s">
        <v>630</v>
      </c>
      <c r="E173" s="488" t="s">
        <v>631</v>
      </c>
      <c r="F173" s="509"/>
      <c r="G173" s="510"/>
      <c r="H173" s="39"/>
      <c r="I173" s="274"/>
      <c r="J173" s="272">
        <f t="shared" si="84"/>
        <v>0</v>
      </c>
      <c r="K173" s="273">
        <f>'Tabella-Z2'!G144</f>
        <v>0.04</v>
      </c>
      <c r="L173" s="271"/>
      <c r="M173" s="272">
        <f t="shared" si="85"/>
        <v>0</v>
      </c>
      <c r="N173" s="273">
        <f>'Tabella-Z2'!H144</f>
        <v>0.04</v>
      </c>
      <c r="O173" s="271"/>
      <c r="P173" s="272">
        <f t="shared" si="86"/>
        <v>0</v>
      </c>
      <c r="Q173" s="273">
        <f>'Tabella-Z2'!J144</f>
        <v>0.04</v>
      </c>
      <c r="R173" s="271"/>
      <c r="S173" s="272">
        <f t="shared" si="87"/>
        <v>0</v>
      </c>
      <c r="T173" s="273">
        <f>'Tabella-Z2'!J144</f>
        <v>0.04</v>
      </c>
      <c r="U173" s="271"/>
      <c r="V173" s="272">
        <f t="shared" si="88"/>
        <v>0</v>
      </c>
      <c r="W173" s="273">
        <f>'Tabella-Z2'!J144</f>
        <v>0.04</v>
      </c>
      <c r="X173" s="271"/>
      <c r="Y173" s="272">
        <f t="shared" si="89"/>
        <v>0</v>
      </c>
      <c r="Z173" s="273">
        <f>'Tabella-Z2'!L144</f>
        <v>0.04</v>
      </c>
      <c r="AA173" s="271"/>
      <c r="AB173" s="272">
        <f t="shared" si="90"/>
        <v>0</v>
      </c>
      <c r="AC173" s="273">
        <f>'Tabella-Z2'!M144</f>
        <v>0.04</v>
      </c>
      <c r="AD173" s="271"/>
      <c r="AE173" s="272">
        <f t="shared" si="101"/>
        <v>0</v>
      </c>
      <c r="AF173" s="273">
        <f>'Tabella-Z2'!N144</f>
        <v>0.04</v>
      </c>
      <c r="AG173" s="271"/>
      <c r="AH173" s="272">
        <f t="shared" si="92"/>
        <v>0</v>
      </c>
      <c r="AI173" s="273">
        <f>'Tabella-Z2'!O144</f>
        <v>0.04</v>
      </c>
      <c r="AJ173" s="323" t="s">
        <v>3</v>
      </c>
      <c r="AK173" s="324"/>
      <c r="AL173" s="325"/>
      <c r="AM173" s="4"/>
    </row>
    <row r="174" spans="1:68" ht="18" customHeight="1" outlineLevel="1" x14ac:dyDescent="0.2">
      <c r="A174" s="1"/>
      <c r="B174" s="495"/>
      <c r="C174" s="597"/>
      <c r="D174" s="206" t="s">
        <v>632</v>
      </c>
      <c r="E174" s="488" t="s">
        <v>633</v>
      </c>
      <c r="F174" s="509"/>
      <c r="G174" s="510"/>
      <c r="H174" s="41"/>
      <c r="I174" s="49"/>
      <c r="J174" s="43">
        <f t="shared" si="84"/>
        <v>0</v>
      </c>
      <c r="K174" s="54">
        <f>'Tabella-Z2'!G145</f>
        <v>0.25</v>
      </c>
      <c r="L174" s="42"/>
      <c r="M174" s="43">
        <f t="shared" si="85"/>
        <v>0</v>
      </c>
      <c r="N174" s="54">
        <f>'Tabella-Z2'!H145</f>
        <v>0.25</v>
      </c>
      <c r="O174" s="42"/>
      <c r="P174" s="43">
        <f t="shared" si="86"/>
        <v>0</v>
      </c>
      <c r="Q174" s="54">
        <f>'Tabella-Z2'!J145</f>
        <v>0.25</v>
      </c>
      <c r="R174" s="42"/>
      <c r="S174" s="43">
        <f t="shared" si="87"/>
        <v>0</v>
      </c>
      <c r="T174" s="54">
        <f>'Tabella-Z2'!J145</f>
        <v>0.25</v>
      </c>
      <c r="U174" s="42"/>
      <c r="V174" s="43">
        <f t="shared" si="88"/>
        <v>0</v>
      </c>
      <c r="W174" s="54">
        <f>'Tabella-Z2'!J145</f>
        <v>0.25</v>
      </c>
      <c r="X174" s="42"/>
      <c r="Y174" s="43">
        <f t="shared" si="89"/>
        <v>0</v>
      </c>
      <c r="Z174" s="54">
        <f>'Tabella-Z2'!L145</f>
        <v>0.25</v>
      </c>
      <c r="AA174" s="42"/>
      <c r="AB174" s="43">
        <f t="shared" si="90"/>
        <v>0</v>
      </c>
      <c r="AC174" s="54">
        <f>'Tabella-Z2'!M145</f>
        <v>0.25</v>
      </c>
      <c r="AD174" s="42"/>
      <c r="AE174" s="43">
        <f t="shared" si="101"/>
        <v>0</v>
      </c>
      <c r="AF174" s="54">
        <f>'Tabella-Z2'!N145</f>
        <v>0.25</v>
      </c>
      <c r="AG174" s="42"/>
      <c r="AH174" s="43">
        <f t="shared" si="92"/>
        <v>0</v>
      </c>
      <c r="AI174" s="54">
        <f>'Tabella-Z2'!O145</f>
        <v>0.25</v>
      </c>
      <c r="AJ174" s="321" t="s">
        <v>3</v>
      </c>
      <c r="AK174" s="320"/>
      <c r="AL174" s="322"/>
      <c r="AM174" s="4"/>
    </row>
    <row r="175" spans="1:68" ht="18" customHeight="1" outlineLevel="1" thickBot="1" x14ac:dyDescent="0.25">
      <c r="A175" s="1"/>
      <c r="B175" s="496"/>
      <c r="C175" s="598"/>
      <c r="D175" s="206" t="s">
        <v>634</v>
      </c>
      <c r="E175" s="488" t="s">
        <v>635</v>
      </c>
      <c r="F175" s="509"/>
      <c r="G175" s="510"/>
      <c r="H175" s="41"/>
      <c r="I175" s="49"/>
      <c r="J175" s="43">
        <f t="shared" si="84"/>
        <v>0</v>
      </c>
      <c r="K175" s="54">
        <f>'Tabella-Z2'!G146</f>
        <v>0.04</v>
      </c>
      <c r="L175" s="42"/>
      <c r="M175" s="43">
        <f t="shared" si="85"/>
        <v>0</v>
      </c>
      <c r="N175" s="54">
        <f>'Tabella-Z2'!H146</f>
        <v>0.04</v>
      </c>
      <c r="O175" s="42"/>
      <c r="P175" s="43">
        <f t="shared" si="86"/>
        <v>0</v>
      </c>
      <c r="Q175" s="54">
        <f>'Tabella-Z2'!J146</f>
        <v>0.04</v>
      </c>
      <c r="R175" s="42"/>
      <c r="S175" s="43">
        <f t="shared" si="87"/>
        <v>0</v>
      </c>
      <c r="T175" s="54">
        <f>'Tabella-Z2'!J146</f>
        <v>0.04</v>
      </c>
      <c r="U175" s="42"/>
      <c r="V175" s="43">
        <f t="shared" si="88"/>
        <v>0</v>
      </c>
      <c r="W175" s="54">
        <f>'Tabella-Z2'!J146</f>
        <v>0.04</v>
      </c>
      <c r="X175" s="42"/>
      <c r="Y175" s="43">
        <f t="shared" si="89"/>
        <v>0</v>
      </c>
      <c r="Z175" s="54">
        <f>'Tabella-Z2'!L146</f>
        <v>0.04</v>
      </c>
      <c r="AA175" s="42"/>
      <c r="AB175" s="43">
        <f t="shared" si="90"/>
        <v>0</v>
      </c>
      <c r="AC175" s="54">
        <f>'Tabella-Z2'!M146</f>
        <v>0.04</v>
      </c>
      <c r="AD175" s="42"/>
      <c r="AE175" s="43">
        <f t="shared" si="101"/>
        <v>0</v>
      </c>
      <c r="AF175" s="54">
        <f>'Tabella-Z2'!N146</f>
        <v>0.04</v>
      </c>
      <c r="AG175" s="42"/>
      <c r="AH175" s="43">
        <f t="shared" si="92"/>
        <v>0</v>
      </c>
      <c r="AI175" s="54">
        <f>'Tabella-Z2'!O146</f>
        <v>0.04</v>
      </c>
      <c r="AJ175" s="321" t="s">
        <v>3</v>
      </c>
      <c r="AK175" s="320"/>
      <c r="AL175" s="322"/>
      <c r="AM175" s="4"/>
    </row>
    <row r="176" spans="1:68" ht="18" customHeight="1" outlineLevel="1" x14ac:dyDescent="0.2">
      <c r="A176" s="1"/>
      <c r="B176" s="458" t="s">
        <v>657</v>
      </c>
      <c r="C176" s="459"/>
      <c r="D176" s="459"/>
      <c r="E176" s="460"/>
      <c r="F176" s="456" t="s">
        <v>6</v>
      </c>
      <c r="G176" s="456"/>
      <c r="H176" s="251"/>
      <c r="I176" s="60"/>
      <c r="J176" s="61">
        <f>SUM(J155:J158,J167:J168,J173:J175)</f>
        <v>0</v>
      </c>
      <c r="K176" s="62">
        <f>J176+J159+J166+AO165+AO170+AO172</f>
        <v>0</v>
      </c>
      <c r="L176" s="60"/>
      <c r="M176" s="61">
        <f>SUM(M155:M158,M167:M168,M173:M175)</f>
        <v>0</v>
      </c>
      <c r="N176" s="62">
        <f>M176+M159+M166+AR165+AR170+AR172</f>
        <v>0</v>
      </c>
      <c r="O176" s="60"/>
      <c r="P176" s="61">
        <f>SUM(P155:P158,P167:P168,P173:P175)</f>
        <v>0</v>
      </c>
      <c r="Q176" s="62">
        <f>P176+P159+P166+AU165+AU170+AU172</f>
        <v>0</v>
      </c>
      <c r="R176" s="60"/>
      <c r="S176" s="61">
        <f>SUM(S155:S158,S167:S168,S173:S175)</f>
        <v>0</v>
      </c>
      <c r="T176" s="62">
        <f>S176+S159+S166+AX165+AX170+AX172</f>
        <v>0</v>
      </c>
      <c r="U176" s="60"/>
      <c r="V176" s="61">
        <f>SUM(V155:V158,V167:V168,V173:V175)</f>
        <v>0</v>
      </c>
      <c r="W176" s="62">
        <f>V176+V159+V166+BA165+BA170+BA172</f>
        <v>0</v>
      </c>
      <c r="X176" s="60"/>
      <c r="Y176" s="61">
        <f>SUM(Y155:Y158,Y167:Y168,Y173:Y175)</f>
        <v>0</v>
      </c>
      <c r="Z176" s="62">
        <f>Y176+Y159+Y166+BD165+BD170+BD172</f>
        <v>0</v>
      </c>
      <c r="AA176" s="60"/>
      <c r="AB176" s="61">
        <f>SUM(AB155:AB158,AB167:AB168,AB173:AB175)</f>
        <v>0</v>
      </c>
      <c r="AC176" s="62">
        <f>AB176+AB159+AB166+BG165+BG170+BG172</f>
        <v>0</v>
      </c>
      <c r="AD176" s="60"/>
      <c r="AE176" s="61">
        <f>SUM(AE155:AE158,AE167:AE168,AE173:AE175)</f>
        <v>0</v>
      </c>
      <c r="AF176" s="62">
        <f>AE176+AE159+AE166+BJ165+BJ170+BJ172</f>
        <v>0</v>
      </c>
      <c r="AG176" s="60"/>
      <c r="AH176" s="61">
        <f>SUM(AH155:AH158,AH167:AH168,AH173:AH175)</f>
        <v>0</v>
      </c>
      <c r="AI176" s="62">
        <f>AH176+AH159+AH166+BM165+BM170+BM172</f>
        <v>0</v>
      </c>
      <c r="AJ176" s="60"/>
      <c r="AK176" s="61">
        <f>SUM(AK155:AK159,AK167:AK168,AK173:AK175)</f>
        <v>0</v>
      </c>
      <c r="AL176" s="306">
        <f>AK176+AK159+AK166+BP165+BP170+BP172</f>
        <v>0</v>
      </c>
      <c r="AM176" s="4"/>
    </row>
    <row r="177" spans="1:72" ht="24.95" customHeight="1" outlineLevel="1" x14ac:dyDescent="0.2">
      <c r="A177" s="1"/>
      <c r="B177" s="461" t="s">
        <v>14</v>
      </c>
      <c r="C177" s="462"/>
      <c r="D177" s="462"/>
      <c r="E177" s="463"/>
      <c r="F177" s="457" t="s">
        <v>7</v>
      </c>
      <c r="G177" s="457"/>
      <c r="H177" s="64"/>
      <c r="I177" s="339">
        <f>J176*I17*I18*I20+($E$165)*I18*I20*SUM(AN160:AN165)+I18*I20*SUM(AN169:AN172)+I17*I18*I20*J159*($G$159)+I17*I18*I20*J166*($G$166)</f>
        <v>0</v>
      </c>
      <c r="J177" s="340"/>
      <c r="K177" s="346"/>
      <c r="L177" s="339">
        <f>M176*L17*L18*L20+($E$165)*L18*L20*SUM(AQ160:AQ165)+L18*L20*SUM(AQ169:AQ172)+L17*L18*L20*M159*($G$159)+L17*L18*L20*M166*($G$166)</f>
        <v>0</v>
      </c>
      <c r="M177" s="340"/>
      <c r="N177" s="346"/>
      <c r="O177" s="339">
        <f>P176*O17*O18*O20+($E$165)*O18*O20*SUM(AT160:AT165)+O18*O20*SUM(AT169:AT172)+O17*O18*O20*P159*($G$159)+O17*O18*O20*P166*($G$166)</f>
        <v>0</v>
      </c>
      <c r="P177" s="340"/>
      <c r="Q177" s="346"/>
      <c r="R177" s="339">
        <f t="shared" ref="R177" si="102">S176*R17*R18*R20+($E$165)*R18*R20*SUM(AW160:AW165)+R18*R20*SUM(AW169:AW172)+R17*R18*R20*S159*($G$159)+R17*R18*R20*S166*($G$166)</f>
        <v>0</v>
      </c>
      <c r="S177" s="340"/>
      <c r="T177" s="346"/>
      <c r="U177" s="339">
        <f t="shared" ref="U177" si="103">V176*U17*U18*U20+($E$165)*U18*U20*SUM(AZ160:AZ165)+U18*U20*SUM(AZ169:AZ172)+U17*U18*U20*V159*($G$159)+U17*U18*U20*V166*($G$166)</f>
        <v>0</v>
      </c>
      <c r="V177" s="340"/>
      <c r="W177" s="346"/>
      <c r="X177" s="339">
        <f t="shared" ref="X177" si="104">Y176*X17*X18*X20+($E$165)*X18*X20*SUM(BC160:BC165)+X18*X20*SUM(BC169:BC172)+X17*X18*X20*Y159*($G$159)+X17*X18*X20*Y166*($G$166)</f>
        <v>0</v>
      </c>
      <c r="Y177" s="340"/>
      <c r="Z177" s="346"/>
      <c r="AA177" s="339">
        <f t="shared" ref="AA177" si="105">AB176*AA17*AA18*AA20+($E$165)*AA18*AA20*SUM(BF160:BF165)+AA18*AA20*SUM(BF169:BF172)+AA17*AA18*AA20*AB159*($G$159)+AA17*AA18*AA20*AB166*($G$166)</f>
        <v>0</v>
      </c>
      <c r="AB177" s="340"/>
      <c r="AC177" s="346"/>
      <c r="AD177" s="339">
        <f t="shared" ref="AD177" si="106">AE176*AD17*AD18*AD20+($E$165)*AD18*AD20*SUM(BI160:BI165)+AD18*AD20*SUM(BI169:BI172)+AD17*AD18*AD20*AE159*($G$159)+AD17*AD18*AD20*AE166*($G$166)</f>
        <v>0</v>
      </c>
      <c r="AE177" s="340"/>
      <c r="AF177" s="346"/>
      <c r="AG177" s="339">
        <f t="shared" ref="AG177" si="107">AH176*AG17*AG18*AG20+($E$165)*AG18*AG20*SUM(BL160:BL165)+AG18*AG20*SUM(BL169:BL172)+AG17*AG18*AG20*AH159*($G$159)+AG17*AG18*AG20*AH166*($G$166)</f>
        <v>0</v>
      </c>
      <c r="AH177" s="340"/>
      <c r="AI177" s="346"/>
      <c r="AJ177" s="339">
        <f>AK176*AJ17*AJ18*AJ20+($E$165)*AJ18*AJ20*SUM(BO160:BO165)+AJ18*AJ20*SUM(BO169:BO172)+AJ17*AJ18*AJ20*AK159*($G$159)+AJ17*AJ18*AJ20*AK166*($G$166)</f>
        <v>0</v>
      </c>
      <c r="AK177" s="340"/>
      <c r="AL177" s="341"/>
      <c r="AM177" s="7"/>
      <c r="BT177" s="275"/>
    </row>
    <row r="178" spans="1:72" ht="24.75" customHeight="1" outlineLevel="1" thickBot="1" x14ac:dyDescent="0.25">
      <c r="A178" s="1"/>
      <c r="B178" s="383" t="s">
        <v>667</v>
      </c>
      <c r="C178" s="384"/>
      <c r="D178" s="384"/>
      <c r="E178" s="384"/>
      <c r="F178" s="384"/>
      <c r="G178" s="385"/>
      <c r="H178" s="65"/>
      <c r="I178" s="342">
        <f>SUM(I177:AL177)</f>
        <v>0</v>
      </c>
      <c r="J178" s="343"/>
      <c r="K178" s="343"/>
      <c r="L178" s="343"/>
      <c r="M178" s="343"/>
      <c r="N178" s="343"/>
      <c r="O178" s="343"/>
      <c r="P178" s="343"/>
      <c r="Q178" s="343"/>
      <c r="R178" s="343"/>
      <c r="S178" s="343"/>
      <c r="T178" s="343"/>
      <c r="U178" s="343"/>
      <c r="V178" s="343"/>
      <c r="W178" s="343"/>
      <c r="X178" s="343"/>
      <c r="Y178" s="343"/>
      <c r="Z178" s="343"/>
      <c r="AA178" s="343"/>
      <c r="AB178" s="343"/>
      <c r="AC178" s="343"/>
      <c r="AD178" s="343"/>
      <c r="AE178" s="343"/>
      <c r="AF178" s="343"/>
      <c r="AG178" s="343"/>
      <c r="AH178" s="343"/>
      <c r="AI178" s="343"/>
      <c r="AJ178" s="343"/>
      <c r="AK178" s="344"/>
      <c r="AL178" s="345"/>
      <c r="AM178" s="7"/>
    </row>
    <row r="179" spans="1:72" ht="9.9499999999999993" customHeight="1" thickBot="1" x14ac:dyDescent="0.25">
      <c r="A179" s="1"/>
      <c r="B179" s="66"/>
      <c r="C179" s="67"/>
      <c r="D179" s="67"/>
      <c r="E179" s="67"/>
      <c r="F179" s="68"/>
      <c r="G179" s="69"/>
      <c r="H179" s="69"/>
      <c r="I179" s="70"/>
      <c r="J179" s="70"/>
      <c r="K179" s="70"/>
      <c r="L179" s="70"/>
      <c r="M179" s="70"/>
      <c r="N179" s="70"/>
      <c r="O179" s="70"/>
      <c r="P179" s="70"/>
      <c r="Q179" s="70"/>
      <c r="R179" s="70"/>
      <c r="S179" s="70"/>
      <c r="T179" s="70"/>
      <c r="U179" s="70"/>
      <c r="V179" s="70"/>
      <c r="W179" s="70"/>
      <c r="X179" s="70"/>
      <c r="Y179" s="70"/>
      <c r="Z179" s="70"/>
      <c r="AA179" s="70"/>
      <c r="AB179" s="70"/>
      <c r="AC179" s="70"/>
      <c r="AD179" s="70"/>
      <c r="AE179" s="70"/>
      <c r="AF179" s="70"/>
      <c r="AG179" s="70"/>
      <c r="AH179" s="70"/>
      <c r="AI179" s="70"/>
      <c r="AJ179" s="70"/>
      <c r="AK179" s="70"/>
      <c r="AL179" s="70"/>
      <c r="AM179" s="7"/>
    </row>
    <row r="180" spans="1:72" ht="18" customHeight="1" outlineLevel="1" thickBot="1" x14ac:dyDescent="0.25">
      <c r="A180" s="1"/>
      <c r="B180" s="381" t="s">
        <v>638</v>
      </c>
      <c r="C180" s="382"/>
      <c r="D180" s="382"/>
      <c r="E180" s="382"/>
      <c r="F180" s="382"/>
      <c r="G180" s="382"/>
      <c r="H180" s="382"/>
      <c r="I180" s="382"/>
      <c r="J180" s="382"/>
      <c r="K180" s="382"/>
      <c r="L180" s="382"/>
      <c r="M180" s="382"/>
      <c r="N180" s="382"/>
      <c r="O180" s="382"/>
      <c r="P180" s="382"/>
      <c r="Q180" s="382"/>
      <c r="R180" s="382"/>
      <c r="S180" s="382"/>
      <c r="T180" s="382"/>
      <c r="U180" s="382"/>
      <c r="V180" s="382"/>
      <c r="W180" s="382"/>
      <c r="X180" s="382"/>
      <c r="Y180" s="382"/>
      <c r="Z180" s="382"/>
      <c r="AA180" s="382"/>
      <c r="AB180" s="382"/>
      <c r="AC180" s="382"/>
      <c r="AD180" s="382"/>
      <c r="AE180" s="382"/>
      <c r="AF180" s="382"/>
      <c r="AG180" s="382"/>
      <c r="AH180" s="382"/>
      <c r="AI180" s="382"/>
      <c r="AJ180" s="382"/>
      <c r="AK180" s="314"/>
      <c r="AL180" s="315"/>
      <c r="AM180" s="7"/>
    </row>
    <row r="181" spans="1:72" ht="18" customHeight="1" outlineLevel="1" x14ac:dyDescent="0.2">
      <c r="A181" s="1"/>
      <c r="B181" s="450" t="s">
        <v>11</v>
      </c>
      <c r="C181" s="453" t="s">
        <v>709</v>
      </c>
      <c r="D181" s="219" t="s">
        <v>639</v>
      </c>
      <c r="E181" s="528" t="s">
        <v>640</v>
      </c>
      <c r="F181" s="623"/>
      <c r="G181" s="624"/>
      <c r="H181" s="71"/>
      <c r="I181" s="72"/>
      <c r="J181" s="73">
        <f t="shared" ref="J181:J182" si="108">IF(I$17=0,0,(IF($H181="X",K181,IF(I181="X",K181,0))))</f>
        <v>0</v>
      </c>
      <c r="K181" s="74">
        <f>'Tabella-Z2'!G152</f>
        <v>0.08</v>
      </c>
      <c r="L181" s="40"/>
      <c r="M181" s="73">
        <f t="shared" ref="M181:M183" si="109">IF(L$17=0,0,(IF($H181="X",N181,IF(L181="X",N181,0))))</f>
        <v>0</v>
      </c>
      <c r="N181" s="74">
        <f>'Tabella-Z2'!H152</f>
        <v>0.08</v>
      </c>
      <c r="O181" s="40"/>
      <c r="P181" s="73">
        <f t="shared" ref="P181:P182" si="110">IF(O$17=0,0,(IF($H181="X",Q181,IF(O181="X",Q181,0))))</f>
        <v>0</v>
      </c>
      <c r="Q181" s="74">
        <f>'Tabella-Z2'!J152</f>
        <v>0.08</v>
      </c>
      <c r="R181" s="40"/>
      <c r="S181" s="73">
        <f t="shared" ref="S181:S182" si="111">IF(R$17=0,0,(IF($H181="X",T181,IF(R181="X",T181,0))))</f>
        <v>0</v>
      </c>
      <c r="T181" s="74">
        <f>'Tabella-Z2'!J152</f>
        <v>0.08</v>
      </c>
      <c r="U181" s="40"/>
      <c r="V181" s="73">
        <f t="shared" ref="V181:V182" si="112">IF(U$17=0,0,(IF($H181="X",W181,IF(U181="X",W181,0))))</f>
        <v>0</v>
      </c>
      <c r="W181" s="74">
        <f>'Tabella-Z2'!J152</f>
        <v>0.08</v>
      </c>
      <c r="X181" s="40"/>
      <c r="Y181" s="73">
        <f t="shared" ref="Y181:Y182" si="113">IF(X$17=0,0,(IF($H181="X",Z181,IF(X181="X",Z181,0))))</f>
        <v>0</v>
      </c>
      <c r="Z181" s="74">
        <f>'Tabella-Z2'!L152</f>
        <v>0.08</v>
      </c>
      <c r="AA181" s="40"/>
      <c r="AB181" s="73">
        <f t="shared" ref="AB181:AB182" si="114">IF(AA$17=0,0,(IF($H181="X",AC181,IF(AA181="X",AC181,0))))</f>
        <v>0</v>
      </c>
      <c r="AC181" s="74">
        <f>'Tabella-Z2'!M152</f>
        <v>0.08</v>
      </c>
      <c r="AD181" s="40"/>
      <c r="AE181" s="73">
        <f t="shared" ref="AE181:AE182" si="115">IF(AD$17=0,0,(IF($H181="X",AF181,IF(AD181="X",AF181,0))))</f>
        <v>0</v>
      </c>
      <c r="AF181" s="74">
        <f>'Tabella-Z2'!N152</f>
        <v>0.08</v>
      </c>
      <c r="AG181" s="40"/>
      <c r="AH181" s="73">
        <f t="shared" ref="AH181:AH182" si="116">IF(AG$17=0,0,(IF($H181="X",AI181,IF(AG181="X",AI181,0))))</f>
        <v>0</v>
      </c>
      <c r="AI181" s="74">
        <f>'Tabella-Z2'!O152</f>
        <v>0.08</v>
      </c>
      <c r="AJ181" s="353"/>
      <c r="AK181" s="354"/>
      <c r="AL181" s="355"/>
      <c r="AM181" s="4"/>
    </row>
    <row r="182" spans="1:72" ht="18" customHeight="1" outlineLevel="1" x14ac:dyDescent="0.2">
      <c r="A182" s="1"/>
      <c r="B182" s="451"/>
      <c r="C182" s="454"/>
      <c r="D182" s="206" t="s">
        <v>641</v>
      </c>
      <c r="E182" s="488" t="s">
        <v>642</v>
      </c>
      <c r="F182" s="509"/>
      <c r="G182" s="510"/>
      <c r="H182" s="41"/>
      <c r="I182" s="49"/>
      <c r="J182" s="43">
        <f t="shared" si="108"/>
        <v>0</v>
      </c>
      <c r="K182" s="54">
        <f>'Tabella-Z2'!G153</f>
        <v>0.02</v>
      </c>
      <c r="L182" s="42"/>
      <c r="M182" s="43">
        <f t="shared" si="109"/>
        <v>0</v>
      </c>
      <c r="N182" s="54">
        <f>'Tabella-Z2'!H153</f>
        <v>0.02</v>
      </c>
      <c r="O182" s="42"/>
      <c r="P182" s="43">
        <f t="shared" si="110"/>
        <v>0</v>
      </c>
      <c r="Q182" s="54">
        <f>'Tabella-Z2'!J153</f>
        <v>0.02</v>
      </c>
      <c r="R182" s="42"/>
      <c r="S182" s="43">
        <f t="shared" si="111"/>
        <v>0</v>
      </c>
      <c r="T182" s="54">
        <f>'Tabella-Z2'!J153</f>
        <v>0.02</v>
      </c>
      <c r="U182" s="42"/>
      <c r="V182" s="43">
        <f t="shared" si="112"/>
        <v>0</v>
      </c>
      <c r="W182" s="54">
        <f>'Tabella-Z2'!J153</f>
        <v>0.02</v>
      </c>
      <c r="X182" s="42"/>
      <c r="Y182" s="43">
        <f t="shared" si="113"/>
        <v>0</v>
      </c>
      <c r="Z182" s="54">
        <f>'Tabella-Z2'!L153</f>
        <v>0.02</v>
      </c>
      <c r="AA182" s="42"/>
      <c r="AB182" s="43">
        <f t="shared" si="114"/>
        <v>0</v>
      </c>
      <c r="AC182" s="54">
        <f>'Tabella-Z2'!M153</f>
        <v>0.02</v>
      </c>
      <c r="AD182" s="42"/>
      <c r="AE182" s="43">
        <f t="shared" si="115"/>
        <v>0</v>
      </c>
      <c r="AF182" s="54">
        <f>'Tabella-Z2'!N153</f>
        <v>0.02</v>
      </c>
      <c r="AG182" s="42"/>
      <c r="AH182" s="43">
        <f t="shared" si="116"/>
        <v>0</v>
      </c>
      <c r="AI182" s="54">
        <f>'Tabella-Z2'!O153</f>
        <v>0.02</v>
      </c>
      <c r="AJ182" s="321" t="s">
        <v>3</v>
      </c>
      <c r="AK182" s="320"/>
      <c r="AL182" s="322"/>
      <c r="AM182" s="4"/>
    </row>
    <row r="183" spans="1:72" ht="18" customHeight="1" outlineLevel="1" x14ac:dyDescent="0.2">
      <c r="A183" s="1"/>
      <c r="B183" s="451"/>
      <c r="C183" s="454"/>
      <c r="D183" s="206" t="s">
        <v>643</v>
      </c>
      <c r="E183" s="488" t="s">
        <v>644</v>
      </c>
      <c r="F183" s="509"/>
      <c r="G183" s="510"/>
      <c r="H183" s="41"/>
      <c r="I183" s="464"/>
      <c r="J183" s="404"/>
      <c r="K183" s="404"/>
      <c r="L183" s="42"/>
      <c r="M183" s="43">
        <f t="shared" si="109"/>
        <v>0</v>
      </c>
      <c r="N183" s="54">
        <f>'Tabella-Z2'!H154</f>
        <v>0.22</v>
      </c>
      <c r="O183" s="403"/>
      <c r="P183" s="404"/>
      <c r="Q183" s="404"/>
      <c r="R183" s="403"/>
      <c r="S183" s="404"/>
      <c r="T183" s="404"/>
      <c r="U183" s="403"/>
      <c r="V183" s="404"/>
      <c r="W183" s="404"/>
      <c r="X183" s="403"/>
      <c r="Y183" s="404"/>
      <c r="Z183" s="404"/>
      <c r="AA183" s="403"/>
      <c r="AB183" s="404"/>
      <c r="AC183" s="404"/>
      <c r="AD183" s="403"/>
      <c r="AE183" s="404"/>
      <c r="AF183" s="404"/>
      <c r="AG183" s="403"/>
      <c r="AH183" s="404"/>
      <c r="AI183" s="404"/>
      <c r="AJ183" s="321" t="s">
        <v>3</v>
      </c>
      <c r="AK183" s="320"/>
      <c r="AL183" s="322"/>
      <c r="AM183" s="4"/>
    </row>
    <row r="184" spans="1:72" ht="18" customHeight="1" outlineLevel="1" x14ac:dyDescent="0.2">
      <c r="A184" s="1"/>
      <c r="B184" s="451"/>
      <c r="C184" s="454"/>
      <c r="D184" s="206" t="s">
        <v>645</v>
      </c>
      <c r="E184" s="488" t="s">
        <v>646</v>
      </c>
      <c r="F184" s="509"/>
      <c r="G184" s="510"/>
      <c r="H184" s="41"/>
      <c r="I184" s="464"/>
      <c r="J184" s="404"/>
      <c r="K184" s="404"/>
      <c r="L184" s="403"/>
      <c r="M184" s="404"/>
      <c r="N184" s="404"/>
      <c r="O184" s="42"/>
      <c r="P184" s="43">
        <f t="shared" ref="P184:P185" si="117">IF(O$17=0,0,(IF($H184="X",Q184,IF(O184="X",Q184,0))))</f>
        <v>0</v>
      </c>
      <c r="Q184" s="54">
        <f>'Tabella-Z2'!J155</f>
        <v>0.18</v>
      </c>
      <c r="R184" s="42"/>
      <c r="S184" s="43">
        <f t="shared" ref="S184:S185" si="118">IF(R$17=0,0,(IF($H184="X",T184,IF(R184="X",T184,0))))</f>
        <v>0</v>
      </c>
      <c r="T184" s="54">
        <f>'Tabella-Z2'!J155</f>
        <v>0.18</v>
      </c>
      <c r="U184" s="42"/>
      <c r="V184" s="43">
        <f t="shared" ref="V184:V185" si="119">IF(U$17=0,0,(IF($H184="X",W184,IF(U184="X",W184,0))))</f>
        <v>0</v>
      </c>
      <c r="W184" s="54">
        <f>'Tabella-Z2'!J155</f>
        <v>0.18</v>
      </c>
      <c r="X184" s="403"/>
      <c r="Y184" s="404"/>
      <c r="Z184" s="404"/>
      <c r="AA184" s="42"/>
      <c r="AB184" s="43">
        <f t="shared" ref="AB184" si="120">IF(AA$17=0,0,(IF($H184="X",AC184,IF(AA184="X",AC184,0))))</f>
        <v>0</v>
      </c>
      <c r="AC184" s="54">
        <f>'Tabella-Z2'!M155</f>
        <v>0.18</v>
      </c>
      <c r="AD184" s="403"/>
      <c r="AE184" s="404"/>
      <c r="AF184" s="404"/>
      <c r="AG184" s="403"/>
      <c r="AH184" s="404"/>
      <c r="AI184" s="404"/>
      <c r="AJ184" s="321" t="s">
        <v>3</v>
      </c>
      <c r="AK184" s="320"/>
      <c r="AL184" s="322"/>
      <c r="AM184" s="4"/>
    </row>
    <row r="185" spans="1:72" ht="18" customHeight="1" outlineLevel="1" thickBot="1" x14ac:dyDescent="0.25">
      <c r="A185" s="1"/>
      <c r="B185" s="452"/>
      <c r="C185" s="455"/>
      <c r="D185" s="206" t="s">
        <v>647</v>
      </c>
      <c r="E185" s="488" t="s">
        <v>452</v>
      </c>
      <c r="F185" s="489"/>
      <c r="G185" s="490"/>
      <c r="H185" s="41"/>
      <c r="I185" s="49"/>
      <c r="J185" s="43">
        <f t="shared" ref="J185" si="121">IF(I$17=0,0,(IF($H185="X",K185,IF(I185="X",K185,0))))</f>
        <v>0</v>
      </c>
      <c r="K185" s="54">
        <f>'Tabella-Z2'!G156</f>
        <v>0.03</v>
      </c>
      <c r="L185" s="42"/>
      <c r="M185" s="43">
        <f t="shared" ref="M185" si="122">IF(L$17=0,0,(IF($H185="X",N185,IF(L185="X",N185,0))))</f>
        <v>0</v>
      </c>
      <c r="N185" s="54">
        <f>'Tabella-Z2'!H156</f>
        <v>0.03</v>
      </c>
      <c r="O185" s="42"/>
      <c r="P185" s="43">
        <f t="shared" si="117"/>
        <v>0</v>
      </c>
      <c r="Q185" s="54">
        <f>'Tabella-Z2'!J156</f>
        <v>0.03</v>
      </c>
      <c r="R185" s="42"/>
      <c r="S185" s="43">
        <f t="shared" si="118"/>
        <v>0</v>
      </c>
      <c r="T185" s="54">
        <f>'Tabella-Z2'!J156</f>
        <v>0.03</v>
      </c>
      <c r="U185" s="42"/>
      <c r="V185" s="43">
        <f t="shared" si="119"/>
        <v>0</v>
      </c>
      <c r="W185" s="54">
        <f>'Tabella-Z2'!J156</f>
        <v>0.03</v>
      </c>
      <c r="X185" s="403"/>
      <c r="Y185" s="404"/>
      <c r="Z185" s="404"/>
      <c r="AA185" s="403"/>
      <c r="AB185" s="404"/>
      <c r="AC185" s="404"/>
      <c r="AD185" s="403"/>
      <c r="AE185" s="404"/>
      <c r="AF185" s="404"/>
      <c r="AG185" s="403"/>
      <c r="AH185" s="404"/>
      <c r="AI185" s="404"/>
      <c r="AJ185" s="321" t="s">
        <v>3</v>
      </c>
      <c r="AK185" s="320"/>
      <c r="AL185" s="322"/>
      <c r="AM185" s="4"/>
    </row>
    <row r="186" spans="1:72" ht="15.75" customHeight="1" outlineLevel="1" x14ac:dyDescent="0.2">
      <c r="A186" s="1"/>
      <c r="B186" s="458" t="s">
        <v>657</v>
      </c>
      <c r="C186" s="459"/>
      <c r="D186" s="459"/>
      <c r="E186" s="460"/>
      <c r="F186" s="456" t="s">
        <v>6</v>
      </c>
      <c r="G186" s="456"/>
      <c r="H186" s="251"/>
      <c r="I186" s="60"/>
      <c r="J186" s="61">
        <f>SUM(J181:J185)</f>
        <v>0</v>
      </c>
      <c r="K186" s="62">
        <f>J186</f>
        <v>0</v>
      </c>
      <c r="L186" s="60"/>
      <c r="M186" s="61">
        <f>SUM(M181:M185)</f>
        <v>0</v>
      </c>
      <c r="N186" s="62">
        <f>M186</f>
        <v>0</v>
      </c>
      <c r="O186" s="60"/>
      <c r="P186" s="61">
        <f>SUM(P181:P185)</f>
        <v>0</v>
      </c>
      <c r="Q186" s="62">
        <f>P186</f>
        <v>0</v>
      </c>
      <c r="R186" s="60"/>
      <c r="S186" s="61">
        <f>SUM(S181:S185)</f>
        <v>0</v>
      </c>
      <c r="T186" s="62">
        <f>S186</f>
        <v>0</v>
      </c>
      <c r="U186" s="60"/>
      <c r="V186" s="61">
        <f>SUM(V181:V185)</f>
        <v>0</v>
      </c>
      <c r="W186" s="62">
        <f>V186</f>
        <v>0</v>
      </c>
      <c r="X186" s="60"/>
      <c r="Y186" s="61">
        <f>SUM(Y181:Y185)</f>
        <v>0</v>
      </c>
      <c r="Z186" s="62">
        <f>Y186</f>
        <v>0</v>
      </c>
      <c r="AA186" s="60"/>
      <c r="AB186" s="61">
        <f>SUM(AB181:AB185)</f>
        <v>0</v>
      </c>
      <c r="AC186" s="62">
        <f>AB186</f>
        <v>0</v>
      </c>
      <c r="AD186" s="60"/>
      <c r="AE186" s="61">
        <f>SUM(AE181:AE185)</f>
        <v>0</v>
      </c>
      <c r="AF186" s="62">
        <f>AE186</f>
        <v>0</v>
      </c>
      <c r="AG186" s="60"/>
      <c r="AH186" s="61">
        <f>SUM(AH181:AH185)</f>
        <v>0</v>
      </c>
      <c r="AI186" s="62">
        <f>AH186</f>
        <v>0</v>
      </c>
      <c r="AJ186" s="60"/>
      <c r="AK186" s="61">
        <f>SUM(AK181:AK185)</f>
        <v>0</v>
      </c>
      <c r="AL186" s="63">
        <f>AK186</f>
        <v>0</v>
      </c>
      <c r="AM186" s="4"/>
    </row>
    <row r="187" spans="1:72" ht="24.95" customHeight="1" outlineLevel="1" x14ac:dyDescent="0.2">
      <c r="A187" s="1"/>
      <c r="B187" s="461" t="s">
        <v>14</v>
      </c>
      <c r="C187" s="462"/>
      <c r="D187" s="462"/>
      <c r="E187" s="463"/>
      <c r="F187" s="457" t="s">
        <v>7</v>
      </c>
      <c r="G187" s="457"/>
      <c r="H187" s="64"/>
      <c r="I187" s="339">
        <f>K186*I17*I18*I20</f>
        <v>0</v>
      </c>
      <c r="J187" s="340"/>
      <c r="K187" s="346"/>
      <c r="L187" s="339">
        <f>N186*L17*L18*L20</f>
        <v>0</v>
      </c>
      <c r="M187" s="340"/>
      <c r="N187" s="346"/>
      <c r="O187" s="339">
        <f>Q186*O17*O18*O20</f>
        <v>0</v>
      </c>
      <c r="P187" s="340"/>
      <c r="Q187" s="346"/>
      <c r="R187" s="339">
        <f>T186*R17*R18*R20</f>
        <v>0</v>
      </c>
      <c r="S187" s="340"/>
      <c r="T187" s="346"/>
      <c r="U187" s="339">
        <f>W186*U17*U18*U20</f>
        <v>0</v>
      </c>
      <c r="V187" s="340"/>
      <c r="W187" s="346"/>
      <c r="X187" s="339">
        <f>Z186*X17*X18*X20</f>
        <v>0</v>
      </c>
      <c r="Y187" s="340"/>
      <c r="Z187" s="346"/>
      <c r="AA187" s="339">
        <f>AC186*AA17*AA18*AA20</f>
        <v>0</v>
      </c>
      <c r="AB187" s="340"/>
      <c r="AC187" s="346"/>
      <c r="AD187" s="339">
        <f>AF186*AD17*AD18*AD20</f>
        <v>0</v>
      </c>
      <c r="AE187" s="340"/>
      <c r="AF187" s="346"/>
      <c r="AG187" s="339">
        <f>AI186*AG17*AG18*AG20</f>
        <v>0</v>
      </c>
      <c r="AH187" s="340"/>
      <c r="AI187" s="346"/>
      <c r="AJ187" s="339">
        <f>AL186*AJ17*AJ18*AJ20</f>
        <v>0</v>
      </c>
      <c r="AK187" s="340"/>
      <c r="AL187" s="341"/>
      <c r="AM187" s="7"/>
    </row>
    <row r="188" spans="1:72" ht="26.25" customHeight="1" outlineLevel="1" thickBot="1" x14ac:dyDescent="0.25">
      <c r="A188" s="1"/>
      <c r="B188" s="383" t="s">
        <v>667</v>
      </c>
      <c r="C188" s="384"/>
      <c r="D188" s="384"/>
      <c r="E188" s="384"/>
      <c r="F188" s="384"/>
      <c r="G188" s="385"/>
      <c r="H188" s="65"/>
      <c r="I188" s="342">
        <f>SUM(I187:AL187)</f>
        <v>0</v>
      </c>
      <c r="J188" s="343"/>
      <c r="K188" s="343"/>
      <c r="L188" s="343"/>
      <c r="M188" s="343"/>
      <c r="N188" s="343"/>
      <c r="O188" s="343"/>
      <c r="P188" s="343"/>
      <c r="Q188" s="343"/>
      <c r="R188" s="343"/>
      <c r="S188" s="343"/>
      <c r="T188" s="343"/>
      <c r="U188" s="343"/>
      <c r="V188" s="343"/>
      <c r="W188" s="343"/>
      <c r="X188" s="343"/>
      <c r="Y188" s="343"/>
      <c r="Z188" s="343"/>
      <c r="AA188" s="343"/>
      <c r="AB188" s="343"/>
      <c r="AC188" s="343"/>
      <c r="AD188" s="343"/>
      <c r="AE188" s="343"/>
      <c r="AF188" s="343"/>
      <c r="AG188" s="343"/>
      <c r="AH188" s="343"/>
      <c r="AI188" s="343"/>
      <c r="AJ188" s="343"/>
      <c r="AK188" s="344"/>
      <c r="AL188" s="345"/>
      <c r="AM188" s="7"/>
    </row>
    <row r="189" spans="1:72" ht="9.9499999999999993" customHeight="1" thickBot="1" x14ac:dyDescent="0.25">
      <c r="A189" s="1"/>
      <c r="B189" s="66"/>
      <c r="C189" s="67"/>
      <c r="D189" s="67"/>
      <c r="E189" s="67"/>
      <c r="F189" s="68"/>
      <c r="G189" s="69"/>
      <c r="H189" s="69"/>
      <c r="I189" s="70"/>
      <c r="J189" s="70"/>
      <c r="K189" s="70"/>
      <c r="L189" s="70"/>
      <c r="M189" s="70"/>
      <c r="N189" s="70"/>
      <c r="O189" s="70"/>
      <c r="P189" s="70"/>
      <c r="Q189" s="70"/>
      <c r="R189" s="70"/>
      <c r="S189" s="70"/>
      <c r="T189" s="70"/>
      <c r="U189" s="70"/>
      <c r="V189" s="70"/>
      <c r="W189" s="70"/>
      <c r="X189" s="70"/>
      <c r="Y189" s="70"/>
      <c r="Z189" s="70"/>
      <c r="AA189" s="70"/>
      <c r="AB189" s="70"/>
      <c r="AC189" s="70"/>
      <c r="AD189" s="70"/>
      <c r="AE189" s="70"/>
      <c r="AF189" s="70"/>
      <c r="AG189" s="70"/>
      <c r="AH189" s="70"/>
      <c r="AI189" s="70"/>
      <c r="AJ189" s="70"/>
      <c r="AK189" s="70"/>
      <c r="AL189" s="70"/>
      <c r="AM189" s="7"/>
    </row>
    <row r="190" spans="1:72" ht="18" customHeight="1" outlineLevel="1" thickBot="1" x14ac:dyDescent="0.25">
      <c r="A190" s="1"/>
      <c r="B190" s="381" t="str">
        <f>C191</f>
        <v xml:space="preserve"> e.I) MONITORAGGI  </v>
      </c>
      <c r="C190" s="382"/>
      <c r="D190" s="382"/>
      <c r="E190" s="382"/>
      <c r="F190" s="382"/>
      <c r="G190" s="382"/>
      <c r="H190" s="382"/>
      <c r="I190" s="382"/>
      <c r="J190" s="382"/>
      <c r="K190" s="382"/>
      <c r="L190" s="382"/>
      <c r="M190" s="382"/>
      <c r="N190" s="382"/>
      <c r="O190" s="382"/>
      <c r="P190" s="382"/>
      <c r="Q190" s="382"/>
      <c r="R190" s="382"/>
      <c r="S190" s="382"/>
      <c r="T190" s="382"/>
      <c r="U190" s="382"/>
      <c r="V190" s="382"/>
      <c r="W190" s="382"/>
      <c r="X190" s="382"/>
      <c r="Y190" s="382"/>
      <c r="Z190" s="382"/>
      <c r="AA190" s="382"/>
      <c r="AB190" s="382"/>
      <c r="AC190" s="382"/>
      <c r="AD190" s="382"/>
      <c r="AE190" s="382"/>
      <c r="AF190" s="382"/>
      <c r="AG190" s="382"/>
      <c r="AH190" s="382"/>
      <c r="AI190" s="382"/>
      <c r="AJ190" s="382"/>
      <c r="AK190" s="314"/>
      <c r="AL190" s="315"/>
      <c r="AM190" s="7"/>
    </row>
    <row r="191" spans="1:72" ht="50.1" customHeight="1" outlineLevel="1" x14ac:dyDescent="0.2">
      <c r="A191" s="1"/>
      <c r="B191" s="450" t="s">
        <v>636</v>
      </c>
      <c r="C191" s="595" t="s">
        <v>637</v>
      </c>
      <c r="D191" s="219" t="s">
        <v>648</v>
      </c>
      <c r="E191" s="528" t="s">
        <v>649</v>
      </c>
      <c r="F191" s="529"/>
      <c r="G191" s="530"/>
      <c r="H191" s="71"/>
      <c r="I191" s="548"/>
      <c r="J191" s="402"/>
      <c r="K191" s="402"/>
      <c r="L191" s="401"/>
      <c r="M191" s="402"/>
      <c r="N191" s="402"/>
      <c r="O191" s="401"/>
      <c r="P191" s="402"/>
      <c r="Q191" s="402"/>
      <c r="R191" s="401"/>
      <c r="S191" s="402"/>
      <c r="T191" s="402"/>
      <c r="U191" s="401"/>
      <c r="V191" s="402"/>
      <c r="W191" s="402"/>
      <c r="X191" s="401"/>
      <c r="Y191" s="402"/>
      <c r="Z191" s="402"/>
      <c r="AA191" s="401"/>
      <c r="AB191" s="402"/>
      <c r="AC191" s="402"/>
      <c r="AD191" s="401"/>
      <c r="AE191" s="402"/>
      <c r="AF191" s="402"/>
      <c r="AG191" s="40"/>
      <c r="AH191" s="73">
        <f t="shared" ref="AH191:AH192" si="123">IF(AG$17=0,0,(IF($H191="X",AI191,IF(AG191="X",AI191,0))))</f>
        <v>0</v>
      </c>
      <c r="AI191" s="74">
        <f>'Tabella-Z2'!O157</f>
        <v>2E-3</v>
      </c>
      <c r="AJ191" s="40"/>
      <c r="AK191" s="73">
        <f t="shared" ref="AK191" si="124">IF(AJ$17=0,0,(IF($H191="X",AL191,IF(AJ191="X",AL191,0))))</f>
        <v>0</v>
      </c>
      <c r="AL191" s="262">
        <f>'Tabella-Z2'!P157</f>
        <v>1.5E-3</v>
      </c>
      <c r="AM191" s="4"/>
    </row>
    <row r="192" spans="1:72" ht="50.1" customHeight="1" outlineLevel="1" thickBot="1" x14ac:dyDescent="0.25">
      <c r="A192" s="1"/>
      <c r="B192" s="452"/>
      <c r="C192" s="455"/>
      <c r="D192" s="206" t="s">
        <v>650</v>
      </c>
      <c r="E192" s="488" t="s">
        <v>651</v>
      </c>
      <c r="F192" s="509"/>
      <c r="G192" s="510"/>
      <c r="H192" s="41"/>
      <c r="I192" s="464"/>
      <c r="J192" s="404"/>
      <c r="K192" s="404"/>
      <c r="L192" s="403"/>
      <c r="M192" s="404"/>
      <c r="N192" s="404"/>
      <c r="O192" s="403"/>
      <c r="P192" s="404"/>
      <c r="Q192" s="404"/>
      <c r="R192" s="403"/>
      <c r="S192" s="404"/>
      <c r="T192" s="404"/>
      <c r="U192" s="403"/>
      <c r="V192" s="404"/>
      <c r="W192" s="404"/>
      <c r="X192" s="403"/>
      <c r="Y192" s="404"/>
      <c r="Z192" s="404"/>
      <c r="AA192" s="403"/>
      <c r="AB192" s="404"/>
      <c r="AC192" s="404"/>
      <c r="AD192" s="403"/>
      <c r="AE192" s="404"/>
      <c r="AF192" s="404"/>
      <c r="AG192" s="42"/>
      <c r="AH192" s="43">
        <f t="shared" si="123"/>
        <v>0</v>
      </c>
      <c r="AI192" s="54">
        <f>'Tabella-Z2'!O158</f>
        <v>2.1999999999999999E-2</v>
      </c>
      <c r="AJ192" s="321" t="s">
        <v>3</v>
      </c>
      <c r="AK192" s="320"/>
      <c r="AL192" s="322"/>
      <c r="AM192" s="4"/>
    </row>
    <row r="193" spans="1:39" ht="15.75" customHeight="1" outlineLevel="1" x14ac:dyDescent="0.2">
      <c r="A193" s="1"/>
      <c r="B193" s="670" t="s">
        <v>5</v>
      </c>
      <c r="C193" s="671"/>
      <c r="D193" s="671"/>
      <c r="E193" s="671"/>
      <c r="F193" s="456" t="s">
        <v>6</v>
      </c>
      <c r="G193" s="456"/>
      <c r="H193" s="251"/>
      <c r="I193" s="60"/>
      <c r="J193" s="61">
        <f>SUM(J191:J192)</f>
        <v>0</v>
      </c>
      <c r="K193" s="62">
        <f>J193</f>
        <v>0</v>
      </c>
      <c r="L193" s="60"/>
      <c r="M193" s="61">
        <f>SUM(M191:M192)</f>
        <v>0</v>
      </c>
      <c r="N193" s="62">
        <f>M193</f>
        <v>0</v>
      </c>
      <c r="O193" s="60"/>
      <c r="P193" s="61">
        <f>SUM(P191:P192)</f>
        <v>0</v>
      </c>
      <c r="Q193" s="62">
        <f>P193</f>
        <v>0</v>
      </c>
      <c r="R193" s="60"/>
      <c r="S193" s="61">
        <f>SUM(S191:S192)</f>
        <v>0</v>
      </c>
      <c r="T193" s="62">
        <f>S193</f>
        <v>0</v>
      </c>
      <c r="U193" s="60"/>
      <c r="V193" s="61">
        <f>SUM(V191:V192)</f>
        <v>0</v>
      </c>
      <c r="W193" s="62">
        <f>V193</f>
        <v>0</v>
      </c>
      <c r="X193" s="60"/>
      <c r="Y193" s="61">
        <f>SUM(Y191:Y192)</f>
        <v>0</v>
      </c>
      <c r="Z193" s="62">
        <f>Y193</f>
        <v>0</v>
      </c>
      <c r="AA193" s="60"/>
      <c r="AB193" s="61">
        <f>SUM(AB191:AB192)</f>
        <v>0</v>
      </c>
      <c r="AC193" s="62">
        <f>AB193</f>
        <v>0</v>
      </c>
      <c r="AD193" s="60"/>
      <c r="AE193" s="61">
        <f>SUM(AE191:AE192)</f>
        <v>0</v>
      </c>
      <c r="AF193" s="62">
        <f>AE193</f>
        <v>0</v>
      </c>
      <c r="AG193" s="60"/>
      <c r="AH193" s="61">
        <f>SUM(AH191:AH192)</f>
        <v>0</v>
      </c>
      <c r="AI193" s="62">
        <f>AH193</f>
        <v>0</v>
      </c>
      <c r="AJ193" s="60"/>
      <c r="AK193" s="61">
        <f>SUM(AK191:AK192)</f>
        <v>0</v>
      </c>
      <c r="AL193" s="63">
        <f>AK193</f>
        <v>0</v>
      </c>
      <c r="AM193" s="4"/>
    </row>
    <row r="194" spans="1:39" ht="24.95" customHeight="1" outlineLevel="1" x14ac:dyDescent="0.2">
      <c r="A194" s="1"/>
      <c r="B194" s="672" t="s">
        <v>13</v>
      </c>
      <c r="C194" s="673"/>
      <c r="D194" s="673"/>
      <c r="E194" s="673"/>
      <c r="F194" s="457" t="s">
        <v>7</v>
      </c>
      <c r="G194" s="457"/>
      <c r="H194" s="64"/>
      <c r="I194" s="339">
        <f>K193*I17*I18*I20</f>
        <v>0</v>
      </c>
      <c r="J194" s="340"/>
      <c r="K194" s="346"/>
      <c r="L194" s="339">
        <f>N193*L17*L18*L20</f>
        <v>0</v>
      </c>
      <c r="M194" s="340"/>
      <c r="N194" s="346"/>
      <c r="O194" s="339">
        <f>Q193*O17*O18*O20</f>
        <v>0</v>
      </c>
      <c r="P194" s="340"/>
      <c r="Q194" s="346"/>
      <c r="R194" s="339">
        <f>T193*R17*R18*R20</f>
        <v>0</v>
      </c>
      <c r="S194" s="340"/>
      <c r="T194" s="346"/>
      <c r="U194" s="339">
        <f>W193*U17*U18*U20</f>
        <v>0</v>
      </c>
      <c r="V194" s="340"/>
      <c r="W194" s="346"/>
      <c r="X194" s="339">
        <f>Z193*X17*X18*X20</f>
        <v>0</v>
      </c>
      <c r="Y194" s="340"/>
      <c r="Z194" s="346"/>
      <c r="AA194" s="339">
        <f>AC193*AA17*AA18*AA20</f>
        <v>0</v>
      </c>
      <c r="AB194" s="340"/>
      <c r="AC194" s="346"/>
      <c r="AD194" s="339">
        <f>AF193*AD17*AD18*AD20</f>
        <v>0</v>
      </c>
      <c r="AE194" s="340"/>
      <c r="AF194" s="346"/>
      <c r="AG194" s="339">
        <f>AI193*AG17*AG18*AG20</f>
        <v>0</v>
      </c>
      <c r="AH194" s="340"/>
      <c r="AI194" s="346"/>
      <c r="AJ194" s="339">
        <f>AL193*AJ17*AJ18*AJ20</f>
        <v>0</v>
      </c>
      <c r="AK194" s="340"/>
      <c r="AL194" s="341"/>
      <c r="AM194" s="7"/>
    </row>
    <row r="195" spans="1:39" ht="26.25" customHeight="1" outlineLevel="1" thickBot="1" x14ac:dyDescent="0.25">
      <c r="A195" s="1"/>
      <c r="B195" s="383" t="s">
        <v>667</v>
      </c>
      <c r="C195" s="384"/>
      <c r="D195" s="384"/>
      <c r="E195" s="384"/>
      <c r="F195" s="384"/>
      <c r="G195" s="385"/>
      <c r="H195" s="65"/>
      <c r="I195" s="342">
        <f>SUM(I194:AL194)</f>
        <v>0</v>
      </c>
      <c r="J195" s="343"/>
      <c r="K195" s="343"/>
      <c r="L195" s="343"/>
      <c r="M195" s="343"/>
      <c r="N195" s="343"/>
      <c r="O195" s="343"/>
      <c r="P195" s="343"/>
      <c r="Q195" s="343"/>
      <c r="R195" s="343"/>
      <c r="S195" s="343"/>
      <c r="T195" s="343"/>
      <c r="U195" s="343"/>
      <c r="V195" s="343"/>
      <c r="W195" s="343"/>
      <c r="X195" s="343"/>
      <c r="Y195" s="343"/>
      <c r="Z195" s="343"/>
      <c r="AA195" s="343"/>
      <c r="AB195" s="343"/>
      <c r="AC195" s="343"/>
      <c r="AD195" s="343"/>
      <c r="AE195" s="343"/>
      <c r="AF195" s="343"/>
      <c r="AG195" s="343"/>
      <c r="AH195" s="343"/>
      <c r="AI195" s="343"/>
      <c r="AJ195" s="343"/>
      <c r="AK195" s="344"/>
      <c r="AL195" s="345"/>
      <c r="AM195" s="7"/>
    </row>
    <row r="196" spans="1:39" ht="9.75" customHeight="1" outlineLevel="1" thickBot="1" x14ac:dyDescent="0.25">
      <c r="A196" s="1"/>
      <c r="B196" s="76"/>
      <c r="C196" s="77"/>
      <c r="D196" s="78"/>
      <c r="E196" s="78"/>
      <c r="F196" s="77"/>
      <c r="G196" s="79"/>
      <c r="H196" s="80"/>
      <c r="I196" s="81"/>
      <c r="J196" s="81"/>
      <c r="K196" s="81"/>
      <c r="L196" s="81"/>
      <c r="M196" s="81"/>
      <c r="N196" s="81"/>
      <c r="O196" s="81"/>
      <c r="P196" s="81"/>
      <c r="Q196" s="81"/>
      <c r="R196" s="81"/>
      <c r="S196" s="81"/>
      <c r="T196" s="81"/>
      <c r="U196" s="81"/>
      <c r="V196" s="81"/>
      <c r="W196" s="81"/>
      <c r="X196" s="81"/>
      <c r="Y196" s="81"/>
      <c r="Z196" s="81"/>
      <c r="AA196" s="81"/>
      <c r="AB196" s="81"/>
      <c r="AC196" s="81"/>
      <c r="AD196" s="81"/>
      <c r="AE196" s="81"/>
      <c r="AF196" s="81"/>
      <c r="AG196" s="81"/>
      <c r="AH196" s="81"/>
      <c r="AI196" s="81"/>
      <c r="AJ196" s="81"/>
      <c r="AK196" s="81"/>
      <c r="AL196" s="82"/>
      <c r="AM196" s="7"/>
    </row>
    <row r="197" spans="1:39" ht="26.25" customHeight="1" outlineLevel="1" thickBot="1" x14ac:dyDescent="0.25">
      <c r="A197" s="1"/>
      <c r="B197" s="662" t="s">
        <v>687</v>
      </c>
      <c r="C197" s="663"/>
      <c r="D197" s="663"/>
      <c r="E197" s="663"/>
      <c r="F197" s="663"/>
      <c r="G197" s="664"/>
      <c r="H197" s="280"/>
      <c r="I197" s="611">
        <f t="shared" ref="I197:Z197" si="125">I39+I54+I134+I151+I177+I187+I194</f>
        <v>0</v>
      </c>
      <c r="J197" s="612"/>
      <c r="K197" s="613"/>
      <c r="L197" s="611">
        <f t="shared" ref="L197:Z197" si="126">L39+L54+L134+L151+L177+L187+L194</f>
        <v>0</v>
      </c>
      <c r="M197" s="612"/>
      <c r="N197" s="613"/>
      <c r="O197" s="611">
        <f t="shared" ref="O197:Z197" si="127">O39+O54+O134+O151+O177+O187+O194</f>
        <v>0</v>
      </c>
      <c r="P197" s="612"/>
      <c r="Q197" s="613"/>
      <c r="R197" s="611">
        <f t="shared" ref="R197:Z197" si="128">R39+R54+R134+R151+R177+R187+R194</f>
        <v>0</v>
      </c>
      <c r="S197" s="612"/>
      <c r="T197" s="613"/>
      <c r="U197" s="611">
        <f t="shared" ref="U197:Z197" si="129">U39+U54+U134+U151+U177+U187+U194</f>
        <v>0</v>
      </c>
      <c r="V197" s="612"/>
      <c r="W197" s="613"/>
      <c r="X197" s="611">
        <f t="shared" ref="X197:Z197" si="130">X39+X54+X134+X151+X177+X187+X194</f>
        <v>0</v>
      </c>
      <c r="Y197" s="612"/>
      <c r="Z197" s="613"/>
      <c r="AA197" s="611">
        <f>AA39+AA54+AA134+AA151+AA177+AA187+AA194</f>
        <v>0</v>
      </c>
      <c r="AB197" s="612"/>
      <c r="AC197" s="613"/>
      <c r="AD197" s="611">
        <f t="shared" ref="AD197:AI197" si="131">AD39+AD54+AD134+AD151+AD177+AD187+AD194</f>
        <v>0</v>
      </c>
      <c r="AE197" s="612"/>
      <c r="AF197" s="613"/>
      <c r="AG197" s="611">
        <f t="shared" ref="AG197:AJ197" si="132">AG39+AG54+AG134+AG151+AG177+AG187+AG194</f>
        <v>0</v>
      </c>
      <c r="AH197" s="612"/>
      <c r="AI197" s="613"/>
      <c r="AJ197" s="611">
        <f t="shared" si="132"/>
        <v>0</v>
      </c>
      <c r="AK197" s="612"/>
      <c r="AL197" s="661"/>
      <c r="AM197" s="7"/>
    </row>
    <row r="198" spans="1:39" ht="9.9499999999999993" customHeight="1" thickBot="1" x14ac:dyDescent="0.25">
      <c r="A198" s="1"/>
      <c r="B198" s="76"/>
      <c r="C198" s="77"/>
      <c r="D198" s="78"/>
      <c r="E198" s="78"/>
      <c r="F198" s="77"/>
      <c r="G198" s="79"/>
      <c r="H198" s="80"/>
      <c r="I198" s="81"/>
      <c r="J198" s="81"/>
      <c r="K198" s="81"/>
      <c r="L198" s="81"/>
      <c r="M198" s="81"/>
      <c r="N198" s="81"/>
      <c r="O198" s="81"/>
      <c r="P198" s="81"/>
      <c r="Q198" s="81"/>
      <c r="R198" s="81"/>
      <c r="S198" s="81"/>
      <c r="T198" s="81"/>
      <c r="U198" s="81"/>
      <c r="V198" s="81"/>
      <c r="W198" s="81"/>
      <c r="X198" s="81"/>
      <c r="Y198" s="81"/>
      <c r="Z198" s="81"/>
      <c r="AA198" s="81"/>
      <c r="AB198" s="81"/>
      <c r="AC198" s="81"/>
      <c r="AD198" s="81"/>
      <c r="AE198" s="81"/>
      <c r="AF198" s="81"/>
      <c r="AG198" s="81"/>
      <c r="AH198" s="81"/>
      <c r="AI198" s="81"/>
      <c r="AJ198" s="81"/>
      <c r="AK198" s="81"/>
      <c r="AL198" s="82"/>
      <c r="AM198" s="4"/>
    </row>
    <row r="199" spans="1:39" ht="15.95" customHeight="1" x14ac:dyDescent="0.2">
      <c r="A199" s="1"/>
      <c r="B199" s="656" t="s">
        <v>668</v>
      </c>
      <c r="C199" s="657"/>
      <c r="D199" s="658" t="s">
        <v>652</v>
      </c>
      <c r="E199" s="659"/>
      <c r="F199" s="659"/>
      <c r="G199" s="660"/>
      <c r="H199" s="83"/>
      <c r="I199" s="523">
        <f>I40</f>
        <v>0</v>
      </c>
      <c r="J199" s="524"/>
      <c r="K199" s="524"/>
      <c r="L199" s="525"/>
      <c r="M199" s="525"/>
      <c r="N199" s="525"/>
      <c r="O199" s="525"/>
      <c r="P199" s="525"/>
      <c r="Q199" s="525"/>
      <c r="R199" s="525"/>
      <c r="S199" s="525"/>
      <c r="T199" s="525"/>
      <c r="U199" s="525"/>
      <c r="V199" s="525"/>
      <c r="W199" s="525"/>
      <c r="X199" s="525"/>
      <c r="Y199" s="525"/>
      <c r="Z199" s="525"/>
      <c r="AA199" s="525"/>
      <c r="AB199" s="525"/>
      <c r="AC199" s="525"/>
      <c r="AD199" s="525"/>
      <c r="AE199" s="525"/>
      <c r="AF199" s="525"/>
      <c r="AG199" s="525"/>
      <c r="AH199" s="525"/>
      <c r="AI199" s="525"/>
      <c r="AJ199" s="525"/>
      <c r="AK199" s="526"/>
      <c r="AL199" s="527"/>
      <c r="AM199" s="4"/>
    </row>
    <row r="200" spans="1:39" ht="15.95" customHeight="1" x14ac:dyDescent="0.2">
      <c r="A200" s="1"/>
      <c r="B200" s="651" t="s">
        <v>669</v>
      </c>
      <c r="C200" s="652"/>
      <c r="D200" s="653" t="s">
        <v>654</v>
      </c>
      <c r="E200" s="654"/>
      <c r="F200" s="654"/>
      <c r="G200" s="655"/>
      <c r="H200" s="84"/>
      <c r="I200" s="519">
        <f>I55</f>
        <v>0</v>
      </c>
      <c r="J200" s="520"/>
      <c r="K200" s="520"/>
      <c r="L200" s="520"/>
      <c r="M200" s="520"/>
      <c r="N200" s="520"/>
      <c r="O200" s="520"/>
      <c r="P200" s="520"/>
      <c r="Q200" s="520"/>
      <c r="R200" s="520"/>
      <c r="S200" s="520"/>
      <c r="T200" s="520"/>
      <c r="U200" s="520"/>
      <c r="V200" s="520"/>
      <c r="W200" s="520"/>
      <c r="X200" s="520"/>
      <c r="Y200" s="520"/>
      <c r="Z200" s="520"/>
      <c r="AA200" s="520"/>
      <c r="AB200" s="520"/>
      <c r="AC200" s="520"/>
      <c r="AD200" s="520"/>
      <c r="AE200" s="520"/>
      <c r="AF200" s="520"/>
      <c r="AG200" s="520"/>
      <c r="AH200" s="520"/>
      <c r="AI200" s="520"/>
      <c r="AJ200" s="520"/>
      <c r="AK200" s="521"/>
      <c r="AL200" s="522"/>
      <c r="AM200" s="4"/>
    </row>
    <row r="201" spans="1:39" ht="15.95" customHeight="1" x14ac:dyDescent="0.2">
      <c r="A201" s="1"/>
      <c r="B201" s="651" t="s">
        <v>670</v>
      </c>
      <c r="C201" s="652"/>
      <c r="D201" s="653" t="s">
        <v>710</v>
      </c>
      <c r="E201" s="654"/>
      <c r="F201" s="654"/>
      <c r="G201" s="655"/>
      <c r="H201" s="84"/>
      <c r="I201" s="519">
        <f>I135</f>
        <v>0</v>
      </c>
      <c r="J201" s="520"/>
      <c r="K201" s="520"/>
      <c r="L201" s="520"/>
      <c r="M201" s="520"/>
      <c r="N201" s="520"/>
      <c r="O201" s="520"/>
      <c r="P201" s="520"/>
      <c r="Q201" s="520"/>
      <c r="R201" s="520"/>
      <c r="S201" s="520"/>
      <c r="T201" s="520"/>
      <c r="U201" s="520"/>
      <c r="V201" s="520"/>
      <c r="W201" s="520"/>
      <c r="X201" s="520"/>
      <c r="Y201" s="520"/>
      <c r="Z201" s="520"/>
      <c r="AA201" s="520"/>
      <c r="AB201" s="520"/>
      <c r="AC201" s="520"/>
      <c r="AD201" s="520"/>
      <c r="AE201" s="520"/>
      <c r="AF201" s="520"/>
      <c r="AG201" s="520"/>
      <c r="AH201" s="520"/>
      <c r="AI201" s="520"/>
      <c r="AJ201" s="520"/>
      <c r="AK201" s="521"/>
      <c r="AL201" s="522"/>
      <c r="AM201" s="4"/>
    </row>
    <row r="202" spans="1:39" ht="15.95" customHeight="1" thickBot="1" x14ac:dyDescent="0.25">
      <c r="A202" s="1"/>
      <c r="B202" s="635" t="s">
        <v>712</v>
      </c>
      <c r="C202" s="636"/>
      <c r="D202" s="637" t="s">
        <v>711</v>
      </c>
      <c r="E202" s="638"/>
      <c r="F202" s="638"/>
      <c r="G202" s="639"/>
      <c r="H202" s="84"/>
      <c r="I202" s="475">
        <f>I152</f>
        <v>0</v>
      </c>
      <c r="J202" s="476"/>
      <c r="K202" s="476"/>
      <c r="L202" s="477"/>
      <c r="M202" s="477"/>
      <c r="N202" s="477"/>
      <c r="O202" s="477"/>
      <c r="P202" s="477"/>
      <c r="Q202" s="477"/>
      <c r="R202" s="477"/>
      <c r="S202" s="477"/>
      <c r="T202" s="477"/>
      <c r="U202" s="477"/>
      <c r="V202" s="477"/>
      <c r="W202" s="477"/>
      <c r="X202" s="477"/>
      <c r="Y202" s="477"/>
      <c r="Z202" s="477"/>
      <c r="AA202" s="477"/>
      <c r="AB202" s="477"/>
      <c r="AC202" s="477"/>
      <c r="AD202" s="477"/>
      <c r="AE202" s="477"/>
      <c r="AF202" s="477"/>
      <c r="AG202" s="477"/>
      <c r="AH202" s="477"/>
      <c r="AI202" s="477"/>
      <c r="AJ202" s="477"/>
      <c r="AK202" s="478"/>
      <c r="AL202" s="479"/>
      <c r="AM202" s="4"/>
    </row>
    <row r="203" spans="1:39" ht="20.100000000000001" customHeight="1" x14ac:dyDescent="0.2">
      <c r="A203" s="1"/>
      <c r="B203" s="640" t="s">
        <v>471</v>
      </c>
      <c r="C203" s="641"/>
      <c r="D203" s="482" t="s">
        <v>713</v>
      </c>
      <c r="E203" s="642"/>
      <c r="F203" s="642"/>
      <c r="G203" s="643"/>
      <c r="H203" s="85"/>
      <c r="I203" s="480">
        <f>SUM(I199:AL202)</f>
        <v>0</v>
      </c>
      <c r="J203" s="481"/>
      <c r="K203" s="481"/>
      <c r="L203" s="482"/>
      <c r="M203" s="482"/>
      <c r="N203" s="482"/>
      <c r="O203" s="482"/>
      <c r="P203" s="482"/>
      <c r="Q203" s="482"/>
      <c r="R203" s="482"/>
      <c r="S203" s="482"/>
      <c r="T203" s="482"/>
      <c r="U203" s="482"/>
      <c r="V203" s="482"/>
      <c r="W203" s="482"/>
      <c r="X203" s="482"/>
      <c r="Y203" s="482"/>
      <c r="Z203" s="482"/>
      <c r="AA203" s="482"/>
      <c r="AB203" s="482"/>
      <c r="AC203" s="482"/>
      <c r="AD203" s="482"/>
      <c r="AE203" s="482"/>
      <c r="AF203" s="482"/>
      <c r="AG203" s="482"/>
      <c r="AH203" s="482"/>
      <c r="AI203" s="482"/>
      <c r="AJ203" s="482"/>
      <c r="AK203" s="483"/>
      <c r="AL203" s="484"/>
      <c r="AM203" s="4"/>
    </row>
    <row r="204" spans="1:39" ht="20.100000000000001" customHeight="1" x14ac:dyDescent="0.2">
      <c r="A204" s="1"/>
      <c r="B204" s="644" t="s">
        <v>472</v>
      </c>
      <c r="C204" s="550"/>
      <c r="D204" s="493" t="s">
        <v>671</v>
      </c>
      <c r="E204" s="645"/>
      <c r="F204" s="645"/>
      <c r="G204" s="646"/>
      <c r="H204" s="86"/>
      <c r="I204" s="491">
        <f>I178</f>
        <v>0</v>
      </c>
      <c r="J204" s="492"/>
      <c r="K204" s="492"/>
      <c r="L204" s="493"/>
      <c r="M204" s="493"/>
      <c r="N204" s="493"/>
      <c r="O204" s="493"/>
      <c r="P204" s="493"/>
      <c r="Q204" s="493"/>
      <c r="R204" s="493"/>
      <c r="S204" s="493"/>
      <c r="T204" s="493"/>
      <c r="U204" s="493"/>
      <c r="V204" s="493"/>
      <c r="W204" s="493"/>
      <c r="X204" s="493"/>
      <c r="Y204" s="493"/>
      <c r="Z204" s="493"/>
      <c r="AA204" s="493"/>
      <c r="AB204" s="493"/>
      <c r="AC204" s="493"/>
      <c r="AD204" s="493"/>
      <c r="AE204" s="493"/>
      <c r="AF204" s="493"/>
      <c r="AG204" s="493"/>
      <c r="AH204" s="493"/>
      <c r="AI204" s="493"/>
      <c r="AJ204" s="493"/>
      <c r="AK204" s="340"/>
      <c r="AL204" s="341"/>
      <c r="AM204" s="4"/>
    </row>
    <row r="205" spans="1:39" ht="20.100000000000001" customHeight="1" x14ac:dyDescent="0.2">
      <c r="A205" s="1"/>
      <c r="B205" s="644" t="s">
        <v>674</v>
      </c>
      <c r="C205" s="550"/>
      <c r="D205" s="493" t="s">
        <v>672</v>
      </c>
      <c r="E205" s="645"/>
      <c r="F205" s="645"/>
      <c r="G205" s="646"/>
      <c r="H205" s="86"/>
      <c r="I205" s="491">
        <f>I188</f>
        <v>0</v>
      </c>
      <c r="J205" s="492"/>
      <c r="K205" s="492"/>
      <c r="L205" s="493"/>
      <c r="M205" s="493"/>
      <c r="N205" s="493"/>
      <c r="O205" s="493"/>
      <c r="P205" s="493"/>
      <c r="Q205" s="493"/>
      <c r="R205" s="493"/>
      <c r="S205" s="493"/>
      <c r="T205" s="493"/>
      <c r="U205" s="493"/>
      <c r="V205" s="493"/>
      <c r="W205" s="493"/>
      <c r="X205" s="493"/>
      <c r="Y205" s="493"/>
      <c r="Z205" s="493"/>
      <c r="AA205" s="493"/>
      <c r="AB205" s="493"/>
      <c r="AC205" s="493"/>
      <c r="AD205" s="493"/>
      <c r="AE205" s="493"/>
      <c r="AF205" s="493"/>
      <c r="AG205" s="493"/>
      <c r="AH205" s="493"/>
      <c r="AI205" s="493"/>
      <c r="AJ205" s="493"/>
      <c r="AK205" s="340"/>
      <c r="AL205" s="341"/>
      <c r="AM205" s="4"/>
    </row>
    <row r="206" spans="1:39" ht="20.100000000000001" customHeight="1" thickBot="1" x14ac:dyDescent="0.25">
      <c r="A206" s="1"/>
      <c r="B206" s="647" t="s">
        <v>675</v>
      </c>
      <c r="C206" s="648"/>
      <c r="D206" s="487" t="s">
        <v>673</v>
      </c>
      <c r="E206" s="649"/>
      <c r="F206" s="649"/>
      <c r="G206" s="650"/>
      <c r="H206" s="87"/>
      <c r="I206" s="485">
        <f>I195</f>
        <v>0</v>
      </c>
      <c r="J206" s="486"/>
      <c r="K206" s="486"/>
      <c r="L206" s="487"/>
      <c r="M206" s="487"/>
      <c r="N206" s="487"/>
      <c r="O206" s="487"/>
      <c r="P206" s="487"/>
      <c r="Q206" s="487"/>
      <c r="R206" s="487"/>
      <c r="S206" s="487"/>
      <c r="T206" s="487"/>
      <c r="U206" s="487"/>
      <c r="V206" s="487"/>
      <c r="W206" s="487"/>
      <c r="X206" s="487"/>
      <c r="Y206" s="487"/>
      <c r="Z206" s="487"/>
      <c r="AA206" s="487"/>
      <c r="AB206" s="487"/>
      <c r="AC206" s="487"/>
      <c r="AD206" s="487"/>
      <c r="AE206" s="487"/>
      <c r="AF206" s="487"/>
      <c r="AG206" s="487"/>
      <c r="AH206" s="487"/>
      <c r="AI206" s="487"/>
      <c r="AJ206" s="487"/>
      <c r="AK206" s="344"/>
      <c r="AL206" s="345"/>
      <c r="AM206" s="4"/>
    </row>
    <row r="207" spans="1:39" ht="9.9499999999999993" customHeight="1" thickBot="1" x14ac:dyDescent="0.25">
      <c r="A207" s="1"/>
      <c r="B207" s="88"/>
      <c r="C207" s="88"/>
      <c r="D207" s="88"/>
      <c r="E207" s="88"/>
      <c r="F207" s="88"/>
      <c r="G207" s="88"/>
      <c r="H207" s="88"/>
      <c r="I207" s="89"/>
      <c r="J207" s="89"/>
      <c r="K207" s="89"/>
      <c r="L207" s="88"/>
      <c r="M207" s="88"/>
      <c r="N207" s="88"/>
      <c r="O207" s="88"/>
      <c r="P207" s="88"/>
      <c r="Q207" s="88"/>
      <c r="R207" s="88"/>
      <c r="S207" s="88"/>
      <c r="T207" s="88"/>
      <c r="U207" s="88"/>
      <c r="V207" s="88"/>
      <c r="W207" s="88"/>
      <c r="X207" s="88"/>
      <c r="Y207" s="88"/>
      <c r="Z207" s="88"/>
      <c r="AA207" s="88"/>
      <c r="AB207" s="88"/>
      <c r="AC207" s="88"/>
      <c r="AD207" s="88"/>
      <c r="AE207" s="88"/>
      <c r="AF207" s="88"/>
      <c r="AG207" s="88"/>
      <c r="AH207" s="88"/>
      <c r="AI207" s="88"/>
      <c r="AJ207" s="88"/>
      <c r="AK207" s="88"/>
      <c r="AL207" s="88"/>
      <c r="AM207" s="4"/>
    </row>
    <row r="208" spans="1:39" ht="20.100000000000001" customHeight="1" thickBot="1" x14ac:dyDescent="0.25">
      <c r="A208" s="1"/>
      <c r="B208" s="634" t="s">
        <v>677</v>
      </c>
      <c r="C208" s="543"/>
      <c r="D208" s="313" t="s">
        <v>676</v>
      </c>
      <c r="E208" s="545"/>
      <c r="F208" s="545"/>
      <c r="G208" s="628"/>
      <c r="H208" s="90"/>
      <c r="I208" s="311">
        <f>SUM(I203:AL206)</f>
        <v>0</v>
      </c>
      <c r="J208" s="312"/>
      <c r="K208" s="312"/>
      <c r="L208" s="313"/>
      <c r="M208" s="313"/>
      <c r="N208" s="313"/>
      <c r="O208" s="313"/>
      <c r="P208" s="313"/>
      <c r="Q208" s="313"/>
      <c r="R208" s="313"/>
      <c r="S208" s="313"/>
      <c r="T208" s="313"/>
      <c r="U208" s="313"/>
      <c r="V208" s="313"/>
      <c r="W208" s="313"/>
      <c r="X208" s="313"/>
      <c r="Y208" s="313"/>
      <c r="Z208" s="313"/>
      <c r="AA208" s="313"/>
      <c r="AB208" s="313"/>
      <c r="AC208" s="313"/>
      <c r="AD208" s="313"/>
      <c r="AE208" s="313"/>
      <c r="AF208" s="313"/>
      <c r="AG208" s="313"/>
      <c r="AH208" s="313"/>
      <c r="AI208" s="313"/>
      <c r="AJ208" s="313"/>
      <c r="AK208" s="314"/>
      <c r="AL208" s="315"/>
      <c r="AM208" s="4"/>
    </row>
    <row r="209" spans="1:39" ht="9.9499999999999993" customHeight="1" thickBot="1" x14ac:dyDescent="0.25">
      <c r="A209" s="1"/>
      <c r="B209" s="88"/>
      <c r="C209" s="88"/>
      <c r="D209" s="88"/>
      <c r="E209" s="88"/>
      <c r="F209" s="88"/>
      <c r="G209" s="88"/>
      <c r="H209" s="88"/>
      <c r="I209" s="89"/>
      <c r="J209" s="89"/>
      <c r="K209" s="89"/>
      <c r="L209" s="88"/>
      <c r="M209" s="88"/>
      <c r="N209" s="88"/>
      <c r="O209" s="88"/>
      <c r="P209" s="88"/>
      <c r="Q209" s="88"/>
      <c r="R209" s="88"/>
      <c r="S209" s="88"/>
      <c r="T209" s="88"/>
      <c r="U209" s="88"/>
      <c r="V209" s="88"/>
      <c r="W209" s="88"/>
      <c r="X209" s="88"/>
      <c r="Y209" s="88"/>
      <c r="Z209" s="88"/>
      <c r="AA209" s="88"/>
      <c r="AB209" s="88"/>
      <c r="AC209" s="88"/>
      <c r="AD209" s="88"/>
      <c r="AE209" s="88"/>
      <c r="AF209" s="88"/>
      <c r="AG209" s="88"/>
      <c r="AH209" s="88"/>
      <c r="AI209" s="88"/>
      <c r="AJ209" s="88"/>
      <c r="AK209" s="88"/>
      <c r="AL209" s="88"/>
      <c r="AM209" s="4"/>
    </row>
    <row r="210" spans="1:39" ht="20.100000000000001" customHeight="1" thickBot="1" x14ac:dyDescent="0.25">
      <c r="A210" s="1"/>
      <c r="B210" s="634" t="s">
        <v>678</v>
      </c>
      <c r="C210" s="543"/>
      <c r="D210" s="313" t="s">
        <v>699</v>
      </c>
      <c r="E210" s="545"/>
      <c r="F210" s="545"/>
      <c r="G210" s="628"/>
      <c r="H210" s="292">
        <f>IF(AF14="si",0.1,0)</f>
        <v>0</v>
      </c>
      <c r="I210" s="311">
        <f>I208*H210</f>
        <v>0</v>
      </c>
      <c r="J210" s="312"/>
      <c r="K210" s="312"/>
      <c r="L210" s="313"/>
      <c r="M210" s="313"/>
      <c r="N210" s="313"/>
      <c r="O210" s="313"/>
      <c r="P210" s="313"/>
      <c r="Q210" s="313"/>
      <c r="R210" s="313"/>
      <c r="S210" s="313"/>
      <c r="T210" s="313"/>
      <c r="U210" s="313"/>
      <c r="V210" s="313"/>
      <c r="W210" s="313"/>
      <c r="X210" s="313"/>
      <c r="Y210" s="313"/>
      <c r="Z210" s="313"/>
      <c r="AA210" s="313"/>
      <c r="AB210" s="313"/>
      <c r="AC210" s="313"/>
      <c r="AD210" s="313"/>
      <c r="AE210" s="313"/>
      <c r="AF210" s="313"/>
      <c r="AG210" s="313"/>
      <c r="AH210" s="313"/>
      <c r="AI210" s="313"/>
      <c r="AJ210" s="313"/>
      <c r="AK210" s="314"/>
      <c r="AL210" s="315"/>
      <c r="AM210" s="4"/>
    </row>
    <row r="211" spans="1:39" ht="9.9499999999999993" customHeight="1" thickBot="1" x14ac:dyDescent="0.25">
      <c r="A211" s="1"/>
      <c r="B211" s="88"/>
      <c r="C211" s="88"/>
      <c r="D211" s="88"/>
      <c r="E211" s="88"/>
      <c r="F211" s="88"/>
      <c r="G211" s="88"/>
      <c r="H211" s="88"/>
      <c r="I211" s="89"/>
      <c r="J211" s="89"/>
      <c r="K211" s="89"/>
      <c r="L211" s="88"/>
      <c r="M211" s="88"/>
      <c r="N211" s="88"/>
      <c r="O211" s="88"/>
      <c r="P211" s="88"/>
      <c r="Q211" s="88"/>
      <c r="R211" s="88"/>
      <c r="S211" s="88"/>
      <c r="T211" s="88"/>
      <c r="U211" s="88"/>
      <c r="V211" s="88"/>
      <c r="W211" s="88"/>
      <c r="X211" s="88"/>
      <c r="Y211" s="88"/>
      <c r="Z211" s="88"/>
      <c r="AA211" s="88"/>
      <c r="AB211" s="88"/>
      <c r="AC211" s="88"/>
      <c r="AD211" s="88"/>
      <c r="AE211" s="88"/>
      <c r="AF211" s="88"/>
      <c r="AG211" s="88"/>
      <c r="AH211" s="88"/>
      <c r="AI211" s="88"/>
      <c r="AJ211" s="88"/>
      <c r="AK211" s="88"/>
      <c r="AL211" s="88"/>
      <c r="AM211" s="4"/>
    </row>
    <row r="212" spans="1:39" ht="20.100000000000001" customHeight="1" thickBot="1" x14ac:dyDescent="0.25">
      <c r="A212" s="1"/>
      <c r="B212" s="634" t="s">
        <v>2</v>
      </c>
      <c r="C212" s="543"/>
      <c r="D212" s="629" t="s">
        <v>700</v>
      </c>
      <c r="E212" s="626"/>
      <c r="F212" s="626"/>
      <c r="G212" s="630">
        <f>IF(SUM(I17:AL17)&gt;25000000,AL14,IF(SUM(I17:AL17)&lt;1000000,0.25,IF(SUM(I17:AL17)&gt;25000000,0.1,0.25-((SUM(I17:AL17)-1000000)*(0.15/24000000)))))</f>
        <v>0.25</v>
      </c>
      <c r="H212" s="631"/>
      <c r="I212" s="311">
        <f>G212*(I208+I210)</f>
        <v>0</v>
      </c>
      <c r="J212" s="312"/>
      <c r="K212" s="312"/>
      <c r="L212" s="312"/>
      <c r="M212" s="312"/>
      <c r="N212" s="312"/>
      <c r="O212" s="312"/>
      <c r="P212" s="312"/>
      <c r="Q212" s="312"/>
      <c r="R212" s="312"/>
      <c r="S212" s="312"/>
      <c r="T212" s="312"/>
      <c r="U212" s="312"/>
      <c r="V212" s="312"/>
      <c r="W212" s="312"/>
      <c r="X212" s="312"/>
      <c r="Y212" s="312"/>
      <c r="Z212" s="312"/>
      <c r="AA212" s="312"/>
      <c r="AB212" s="312"/>
      <c r="AC212" s="312"/>
      <c r="AD212" s="312"/>
      <c r="AE212" s="312"/>
      <c r="AF212" s="312"/>
      <c r="AG212" s="312"/>
      <c r="AH212" s="312"/>
      <c r="AI212" s="312"/>
      <c r="AJ212" s="312"/>
      <c r="AK212" s="314"/>
      <c r="AL212" s="315"/>
      <c r="AM212" s="4"/>
    </row>
    <row r="213" spans="1:39" ht="9.9499999999999993" customHeight="1" thickBot="1" x14ac:dyDescent="0.25">
      <c r="A213" s="1"/>
      <c r="B213" s="91"/>
      <c r="C213" s="92"/>
      <c r="D213" s="92"/>
      <c r="E213" s="92"/>
      <c r="F213" s="93"/>
      <c r="G213" s="93"/>
      <c r="H213" s="94"/>
      <c r="I213" s="89"/>
      <c r="J213" s="89"/>
      <c r="K213" s="89"/>
      <c r="L213" s="89"/>
      <c r="M213" s="89"/>
      <c r="N213" s="89"/>
      <c r="O213" s="89"/>
      <c r="P213" s="89"/>
      <c r="Q213" s="89"/>
      <c r="R213" s="89"/>
      <c r="S213" s="89"/>
      <c r="T213" s="89"/>
      <c r="U213" s="89"/>
      <c r="V213" s="89"/>
      <c r="W213" s="89"/>
      <c r="X213" s="89"/>
      <c r="Y213" s="89"/>
      <c r="Z213" s="89"/>
      <c r="AA213" s="89"/>
      <c r="AB213" s="89"/>
      <c r="AC213" s="89"/>
      <c r="AD213" s="89"/>
      <c r="AE213" s="89"/>
      <c r="AF213" s="89"/>
      <c r="AG213" s="89"/>
      <c r="AH213" s="89"/>
      <c r="AI213" s="89"/>
      <c r="AJ213" s="89"/>
      <c r="AK213" s="89"/>
      <c r="AL213" s="89"/>
      <c r="AM213" s="4"/>
    </row>
    <row r="214" spans="1:39" ht="20.100000000000001" customHeight="1" thickBot="1" x14ac:dyDescent="0.25">
      <c r="A214" s="1"/>
      <c r="B214" s="634" t="s">
        <v>679</v>
      </c>
      <c r="C214" s="543"/>
      <c r="D214" s="629" t="s">
        <v>701</v>
      </c>
      <c r="E214" s="626"/>
      <c r="F214" s="626"/>
      <c r="G214" s="632">
        <v>0</v>
      </c>
      <c r="H214" s="633"/>
      <c r="I214" s="311">
        <f>-G214*(I208+I210+I212)</f>
        <v>0</v>
      </c>
      <c r="J214" s="312"/>
      <c r="K214" s="312"/>
      <c r="L214" s="312"/>
      <c r="M214" s="312"/>
      <c r="N214" s="312"/>
      <c r="O214" s="312"/>
      <c r="P214" s="312"/>
      <c r="Q214" s="312"/>
      <c r="R214" s="312"/>
      <c r="S214" s="312"/>
      <c r="T214" s="312"/>
      <c r="U214" s="312"/>
      <c r="V214" s="312"/>
      <c r="W214" s="312"/>
      <c r="X214" s="312"/>
      <c r="Y214" s="312"/>
      <c r="Z214" s="312"/>
      <c r="AA214" s="312"/>
      <c r="AB214" s="312"/>
      <c r="AC214" s="312"/>
      <c r="AD214" s="312"/>
      <c r="AE214" s="312"/>
      <c r="AF214" s="312"/>
      <c r="AG214" s="312"/>
      <c r="AH214" s="312"/>
      <c r="AI214" s="312"/>
      <c r="AJ214" s="312"/>
      <c r="AK214" s="314"/>
      <c r="AL214" s="315"/>
      <c r="AM214" s="4"/>
    </row>
    <row r="215" spans="1:39" ht="15" customHeight="1" thickBot="1" x14ac:dyDescent="0.25">
      <c r="A215" s="1"/>
      <c r="B215" s="95"/>
      <c r="C215" s="95"/>
      <c r="D215" s="95"/>
      <c r="E215" s="95"/>
      <c r="F215" s="95"/>
      <c r="G215" s="96"/>
      <c r="H215" s="97"/>
      <c r="I215" s="97"/>
      <c r="J215" s="97"/>
      <c r="K215" s="97"/>
      <c r="L215" s="97"/>
      <c r="M215" s="97"/>
      <c r="N215" s="97"/>
      <c r="O215" s="97"/>
      <c r="P215" s="97"/>
      <c r="Q215" s="97"/>
      <c r="R215" s="97"/>
      <c r="S215" s="97"/>
      <c r="T215" s="97"/>
      <c r="U215" s="97"/>
      <c r="V215" s="97"/>
      <c r="W215" s="97"/>
      <c r="X215" s="97"/>
      <c r="Y215" s="97"/>
      <c r="Z215" s="97"/>
      <c r="AA215" s="97"/>
      <c r="AB215" s="97"/>
      <c r="AC215" s="97"/>
      <c r="AD215" s="97"/>
      <c r="AE215" s="97"/>
      <c r="AF215" s="97"/>
      <c r="AG215" s="97"/>
      <c r="AH215" s="97"/>
      <c r="AI215" s="97"/>
      <c r="AJ215" s="97"/>
      <c r="AK215" s="97"/>
      <c r="AL215" s="97"/>
      <c r="AM215" s="4"/>
    </row>
    <row r="216" spans="1:39" ht="20.100000000000001" customHeight="1" thickBot="1" x14ac:dyDescent="0.25">
      <c r="A216" s="1"/>
      <c r="B216" s="625" t="s">
        <v>703</v>
      </c>
      <c r="C216" s="626"/>
      <c r="D216" s="627" t="s">
        <v>702</v>
      </c>
      <c r="E216" s="545"/>
      <c r="F216" s="545"/>
      <c r="G216" s="545"/>
      <c r="H216" s="628"/>
      <c r="I216" s="465">
        <f>I208+I210+I212+I214</f>
        <v>0</v>
      </c>
      <c r="J216" s="466"/>
      <c r="K216" s="466"/>
      <c r="L216" s="467"/>
      <c r="M216" s="467"/>
      <c r="N216" s="467"/>
      <c r="O216" s="467"/>
      <c r="P216" s="467"/>
      <c r="Q216" s="467"/>
      <c r="R216" s="467"/>
      <c r="S216" s="467"/>
      <c r="T216" s="467"/>
      <c r="U216" s="467"/>
      <c r="V216" s="467"/>
      <c r="W216" s="467"/>
      <c r="X216" s="467"/>
      <c r="Y216" s="467"/>
      <c r="Z216" s="467"/>
      <c r="AA216" s="467"/>
      <c r="AB216" s="467"/>
      <c r="AC216" s="467"/>
      <c r="AD216" s="467"/>
      <c r="AE216" s="467"/>
      <c r="AF216" s="467"/>
      <c r="AG216" s="467"/>
      <c r="AH216" s="467"/>
      <c r="AI216" s="467"/>
      <c r="AJ216" s="467"/>
      <c r="AK216" s="314"/>
      <c r="AL216" s="315"/>
      <c r="AM216" s="4"/>
    </row>
    <row r="217" spans="1:39" ht="19.5" customHeight="1" x14ac:dyDescent="0.2">
      <c r="A217" s="1"/>
      <c r="B217" s="468" t="s">
        <v>661</v>
      </c>
      <c r="C217" s="469"/>
      <c r="D217" s="469"/>
      <c r="E217" s="469"/>
      <c r="F217" s="469"/>
      <c r="G217" s="469"/>
      <c r="H217" s="469"/>
      <c r="I217" s="469"/>
      <c r="J217" s="469"/>
      <c r="K217" s="469"/>
      <c r="L217" s="469"/>
      <c r="M217" s="469"/>
      <c r="N217" s="469"/>
      <c r="O217" s="469"/>
      <c r="P217" s="469"/>
      <c r="Q217" s="469"/>
      <c r="R217" s="469"/>
      <c r="S217" s="469"/>
      <c r="T217" s="469"/>
      <c r="U217" s="469"/>
      <c r="V217" s="469"/>
      <c r="W217" s="469"/>
      <c r="X217" s="469"/>
      <c r="Y217" s="469"/>
      <c r="Z217" s="469"/>
      <c r="AA217" s="469"/>
      <c r="AB217" s="469"/>
      <c r="AC217" s="469"/>
      <c r="AD217" s="469"/>
      <c r="AE217" s="469"/>
      <c r="AF217" s="469"/>
      <c r="AG217" s="469"/>
      <c r="AH217" s="469"/>
      <c r="AI217" s="469"/>
      <c r="AJ217" s="469"/>
      <c r="AK217" s="470"/>
      <c r="AL217" s="471"/>
      <c r="AM217" s="4"/>
    </row>
    <row r="218" spans="1:39" ht="47.25" customHeight="1" x14ac:dyDescent="0.2">
      <c r="A218" s="1"/>
      <c r="B218" s="472" t="s">
        <v>680</v>
      </c>
      <c r="C218" s="473"/>
      <c r="D218" s="473"/>
      <c r="E218" s="473"/>
      <c r="F218" s="473"/>
      <c r="G218" s="473"/>
      <c r="H218" s="473"/>
      <c r="I218" s="473"/>
      <c r="J218" s="473"/>
      <c r="K218" s="473"/>
      <c r="L218" s="473"/>
      <c r="M218" s="473"/>
      <c r="N218" s="473"/>
      <c r="O218" s="473"/>
      <c r="P218" s="473"/>
      <c r="Q218" s="473"/>
      <c r="R218" s="473"/>
      <c r="S218" s="473"/>
      <c r="T218" s="473"/>
      <c r="U218" s="473"/>
      <c r="V218" s="473"/>
      <c r="W218" s="473"/>
      <c r="X218" s="473"/>
      <c r="Y218" s="473"/>
      <c r="Z218" s="473"/>
      <c r="AA218" s="473"/>
      <c r="AB218" s="473"/>
      <c r="AC218" s="473"/>
      <c r="AD218" s="473"/>
      <c r="AE218" s="473"/>
      <c r="AF218" s="473"/>
      <c r="AG218" s="473"/>
      <c r="AH218" s="473"/>
      <c r="AI218" s="473"/>
      <c r="AJ218" s="473"/>
      <c r="AK218" s="474"/>
      <c r="AL218" s="474"/>
      <c r="AM218" s="4"/>
    </row>
    <row r="219" spans="1:39" x14ac:dyDescent="0.2">
      <c r="A219" s="1"/>
      <c r="B219" s="11"/>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4"/>
    </row>
    <row r="220" spans="1:39" x14ac:dyDescent="0.2">
      <c r="B220" s="18"/>
      <c r="C220" s="19"/>
      <c r="D220" s="18"/>
      <c r="E220" s="18"/>
      <c r="F220" s="20"/>
      <c r="G220" s="21"/>
      <c r="H220" s="22"/>
      <c r="I220" s="23"/>
      <c r="J220" s="23"/>
      <c r="K220" s="23"/>
      <c r="L220" s="23"/>
      <c r="M220" s="23"/>
      <c r="N220" s="23"/>
      <c r="O220" s="23"/>
      <c r="P220" s="23"/>
      <c r="Q220" s="23"/>
      <c r="R220" s="23"/>
      <c r="S220" s="23"/>
      <c r="T220" s="23"/>
      <c r="U220" s="23"/>
      <c r="V220" s="23"/>
      <c r="W220" s="23"/>
      <c r="X220" s="23"/>
      <c r="Y220" s="23"/>
      <c r="Z220" s="23"/>
      <c r="AA220" s="23"/>
      <c r="AB220" s="23"/>
      <c r="AC220" s="23"/>
      <c r="AD220" s="23"/>
      <c r="AE220" s="23"/>
      <c r="AF220" s="23"/>
      <c r="AG220" s="23"/>
      <c r="AH220" s="23"/>
      <c r="AI220" s="23"/>
      <c r="AJ220" s="23"/>
      <c r="AK220" s="23"/>
      <c r="AL220" s="23"/>
    </row>
    <row r="221" spans="1:39" ht="14.25" x14ac:dyDescent="0.2">
      <c r="B221" s="24"/>
      <c r="C221" s="448" t="s">
        <v>28</v>
      </c>
      <c r="D221" s="448"/>
      <c r="E221" s="448"/>
      <c r="F221" s="448"/>
      <c r="G221" s="24"/>
      <c r="H221" s="25"/>
      <c r="I221" s="24"/>
      <c r="J221" s="24"/>
      <c r="K221" s="24"/>
      <c r="L221" s="24"/>
      <c r="M221" s="24"/>
      <c r="N221" s="24"/>
      <c r="O221" s="24"/>
      <c r="P221" s="24"/>
      <c r="Q221" s="24"/>
      <c r="R221" s="24"/>
      <c r="S221" s="24"/>
      <c r="T221" s="24"/>
      <c r="U221" s="24"/>
      <c r="V221" s="24"/>
      <c r="W221" s="24"/>
      <c r="X221" s="24"/>
      <c r="Y221" s="24"/>
      <c r="Z221" s="24"/>
      <c r="AA221" s="24"/>
      <c r="AB221" s="24"/>
      <c r="AC221" s="24"/>
      <c r="AD221" s="449" t="s">
        <v>27</v>
      </c>
      <c r="AE221" s="449"/>
      <c r="AF221" s="449"/>
      <c r="AG221" s="449"/>
      <c r="AH221" s="449"/>
      <c r="AI221" s="449"/>
      <c r="AJ221" s="24"/>
      <c r="AK221" s="24"/>
      <c r="AL221" s="24"/>
    </row>
    <row r="222" spans="1:39" x14ac:dyDescent="0.2">
      <c r="B222" s="24"/>
      <c r="C222" s="24"/>
      <c r="D222" s="24"/>
      <c r="E222" s="24"/>
      <c r="F222" s="24"/>
      <c r="G222" s="24"/>
      <c r="H222" s="25"/>
      <c r="I222" s="24"/>
      <c r="J222" s="24"/>
      <c r="K222" s="24"/>
      <c r="L222" s="24"/>
      <c r="M222" s="24"/>
      <c r="N222" s="24"/>
      <c r="O222" s="24"/>
      <c r="P222" s="24"/>
      <c r="Q222" s="24"/>
      <c r="R222" s="24"/>
      <c r="S222" s="24"/>
      <c r="T222" s="24"/>
      <c r="U222" s="24"/>
      <c r="V222" s="24"/>
      <c r="W222" s="24"/>
      <c r="X222" s="24"/>
      <c r="Y222" s="24"/>
      <c r="Z222" s="24"/>
      <c r="AA222" s="24"/>
      <c r="AB222" s="24"/>
      <c r="AC222" s="24"/>
      <c r="AD222" s="24"/>
      <c r="AE222" s="24"/>
      <c r="AF222" s="24"/>
      <c r="AG222" s="24"/>
      <c r="AH222" s="24"/>
      <c r="AI222" s="24"/>
      <c r="AJ222" s="24"/>
      <c r="AK222" s="24"/>
      <c r="AL222" s="24"/>
    </row>
    <row r="223" spans="1:39" x14ac:dyDescent="0.2">
      <c r="B223" s="24"/>
      <c r="C223" s="24" t="s">
        <v>662</v>
      </c>
      <c r="D223" s="24"/>
      <c r="E223" s="24"/>
      <c r="F223" s="24"/>
      <c r="G223" s="24"/>
      <c r="H223" s="25"/>
      <c r="I223" s="24"/>
      <c r="J223" s="24"/>
      <c r="K223" s="24"/>
      <c r="L223" s="24"/>
      <c r="M223" s="24"/>
      <c r="N223" s="24"/>
      <c r="O223" s="24"/>
      <c r="P223" s="24"/>
      <c r="Q223" s="24"/>
      <c r="R223" s="24"/>
      <c r="S223" s="24"/>
      <c r="T223" s="24"/>
      <c r="U223" s="24"/>
      <c r="V223" s="24"/>
      <c r="W223" s="24"/>
      <c r="X223" s="24"/>
      <c r="Y223" s="24"/>
      <c r="Z223" s="24"/>
      <c r="AA223" s="24"/>
      <c r="AB223" s="24"/>
      <c r="AC223" s="24"/>
      <c r="AD223" s="24"/>
      <c r="AE223" s="24"/>
      <c r="AF223" s="24"/>
      <c r="AG223" s="24"/>
      <c r="AH223" s="24"/>
      <c r="AI223" s="24"/>
      <c r="AJ223" s="24"/>
      <c r="AK223" s="24"/>
      <c r="AL223" s="24"/>
    </row>
    <row r="224" spans="1:39" x14ac:dyDescent="0.2">
      <c r="B224" s="24"/>
      <c r="C224" s="24" t="s">
        <v>663</v>
      </c>
      <c r="D224" s="24"/>
      <c r="E224" s="24"/>
      <c r="F224" s="24"/>
      <c r="G224" s="24"/>
      <c r="H224" s="25"/>
      <c r="I224" s="24"/>
      <c r="J224" s="24"/>
      <c r="K224" s="24"/>
      <c r="L224" s="24"/>
      <c r="M224" s="24"/>
      <c r="N224" s="24"/>
      <c r="O224" s="24"/>
      <c r="P224" s="24"/>
      <c r="Q224" s="24"/>
      <c r="R224" s="24"/>
      <c r="S224" s="24"/>
      <c r="T224" s="24"/>
      <c r="U224" s="24"/>
      <c r="V224" s="24"/>
      <c r="W224" s="24"/>
      <c r="X224" s="24"/>
      <c r="Y224" s="24"/>
      <c r="Z224" s="24"/>
      <c r="AA224" s="24"/>
      <c r="AB224" s="24"/>
      <c r="AC224" s="24"/>
      <c r="AD224" s="24"/>
      <c r="AE224" s="24"/>
      <c r="AF224" s="24"/>
      <c r="AG224" s="24"/>
      <c r="AH224" s="24"/>
      <c r="AI224" s="24"/>
      <c r="AJ224" s="24"/>
      <c r="AK224" s="24"/>
      <c r="AL224" s="24"/>
    </row>
    <row r="225" spans="2:38" x14ac:dyDescent="0.2">
      <c r="B225" s="24"/>
      <c r="C225" s="24"/>
      <c r="D225" s="24"/>
      <c r="E225" s="24"/>
      <c r="F225" s="24"/>
      <c r="G225" s="24"/>
      <c r="H225" s="25"/>
      <c r="I225" s="24"/>
      <c r="J225" s="24"/>
      <c r="K225" s="24"/>
      <c r="L225" s="24"/>
      <c r="M225" s="24"/>
      <c r="N225" s="24"/>
      <c r="O225" s="24"/>
      <c r="P225" s="24"/>
      <c r="Q225" s="24"/>
      <c r="R225" s="24"/>
      <c r="S225" s="24"/>
      <c r="T225" s="24"/>
      <c r="U225" s="24"/>
      <c r="V225" s="24"/>
      <c r="W225" s="24"/>
      <c r="X225" s="24"/>
      <c r="Y225" s="24"/>
      <c r="Z225" s="24"/>
      <c r="AA225" s="24"/>
      <c r="AB225" s="24"/>
      <c r="AC225" s="24"/>
      <c r="AD225" s="24"/>
      <c r="AE225" s="24"/>
      <c r="AF225" s="24"/>
      <c r="AG225" s="24"/>
      <c r="AH225" s="24"/>
      <c r="AI225" s="24"/>
      <c r="AJ225" s="24"/>
      <c r="AK225" s="24"/>
      <c r="AL225" s="24"/>
    </row>
    <row r="226" spans="2:38" x14ac:dyDescent="0.2">
      <c r="B226" s="17"/>
      <c r="C226" s="17"/>
      <c r="D226" s="17"/>
      <c r="E226" s="17"/>
      <c r="F226" s="17"/>
      <c r="G226" s="17"/>
      <c r="H226" s="26"/>
      <c r="I226" s="17"/>
      <c r="J226" s="17"/>
      <c r="K226" s="17"/>
      <c r="L226" s="17"/>
      <c r="M226" s="17"/>
      <c r="N226" s="17"/>
      <c r="O226" s="17"/>
      <c r="P226" s="17"/>
      <c r="Q226" s="17"/>
      <c r="R226" s="17"/>
      <c r="S226" s="17"/>
      <c r="T226" s="17"/>
      <c r="U226" s="17"/>
      <c r="V226" s="17"/>
      <c r="W226" s="17"/>
      <c r="X226" s="17"/>
      <c r="Y226" s="17"/>
      <c r="Z226" s="17"/>
      <c r="AA226" s="17"/>
      <c r="AB226" s="17"/>
      <c r="AC226" s="17"/>
      <c r="AD226" s="17"/>
      <c r="AE226" s="17"/>
      <c r="AF226" s="17"/>
      <c r="AG226" s="17"/>
      <c r="AH226" s="17"/>
      <c r="AI226" s="17"/>
      <c r="AJ226" s="17"/>
      <c r="AK226" s="17"/>
      <c r="AL226" s="17"/>
    </row>
    <row r="228" spans="2:38" x14ac:dyDescent="0.2">
      <c r="B228" s="15"/>
      <c r="AA228" s="15"/>
    </row>
  </sheetData>
  <sheetProtection algorithmName="SHA-512" hashValue="DQqdu0wU1i2agsYskZTwlgFKTalpsIJ+SG6tyMjvXIIpRptpxoZM3Tebp4VH5kvtBa/PdSvwqYqGwVCVExIIdg==" saltValue="1sjIvUQyE1Cbl2cS8qiZzg==" spinCount="100000" sheet="1" objects="1" scenarios="1" formatRows="0"/>
  <dataConsolidate/>
  <mergeCells count="891">
    <mergeCell ref="B193:E193"/>
    <mergeCell ref="L184:N184"/>
    <mergeCell ref="X184:Z184"/>
    <mergeCell ref="O191:Q191"/>
    <mergeCell ref="X191:Z191"/>
    <mergeCell ref="F193:G193"/>
    <mergeCell ref="X194:Z194"/>
    <mergeCell ref="R192:T192"/>
    <mergeCell ref="X192:Z192"/>
    <mergeCell ref="L192:N192"/>
    <mergeCell ref="B194:E194"/>
    <mergeCell ref="F194:G194"/>
    <mergeCell ref="I194:K194"/>
    <mergeCell ref="L194:N194"/>
    <mergeCell ref="O194:Q194"/>
    <mergeCell ref="R194:T194"/>
    <mergeCell ref="AJ141:AL141"/>
    <mergeCell ref="AJ139:AL139"/>
    <mergeCell ref="AJ148:AL148"/>
    <mergeCell ref="AJ149:AL149"/>
    <mergeCell ref="I151:K151"/>
    <mergeCell ref="L151:N151"/>
    <mergeCell ref="AD192:AF192"/>
    <mergeCell ref="U192:W192"/>
    <mergeCell ref="U194:W194"/>
    <mergeCell ref="I192:K192"/>
    <mergeCell ref="U151:W151"/>
    <mergeCell ref="U160:U165"/>
    <mergeCell ref="U169:U170"/>
    <mergeCell ref="U171:U172"/>
    <mergeCell ref="U177:W177"/>
    <mergeCell ref="I152:AL152"/>
    <mergeCell ref="AA191:AC191"/>
    <mergeCell ref="AD191:AF191"/>
    <mergeCell ref="I187:K187"/>
    <mergeCell ref="L187:N187"/>
    <mergeCell ref="AD185:AF185"/>
    <mergeCell ref="AJ185:AL185"/>
    <mergeCell ref="I184:K184"/>
    <mergeCell ref="U191:W191"/>
    <mergeCell ref="U187:W187"/>
    <mergeCell ref="AG184:AI184"/>
    <mergeCell ref="E157:G157"/>
    <mergeCell ref="E158:G158"/>
    <mergeCell ref="D160:D165"/>
    <mergeCell ref="E167:G167"/>
    <mergeCell ref="AG160:AG165"/>
    <mergeCell ref="AJ166:AL166"/>
    <mergeCell ref="D171:D172"/>
    <mergeCell ref="L160:L165"/>
    <mergeCell ref="D169:D170"/>
    <mergeCell ref="E169:E170"/>
    <mergeCell ref="H169:H170"/>
    <mergeCell ref="E128:G128"/>
    <mergeCell ref="AJ128:AL128"/>
    <mergeCell ref="E129:G129"/>
    <mergeCell ref="AJ129:AL129"/>
    <mergeCell ref="B208:C208"/>
    <mergeCell ref="D208:G208"/>
    <mergeCell ref="B212:C212"/>
    <mergeCell ref="B214:C214"/>
    <mergeCell ref="B201:C201"/>
    <mergeCell ref="D201:G201"/>
    <mergeCell ref="AG194:AI194"/>
    <mergeCell ref="AJ194:AL194"/>
    <mergeCell ref="I195:AL195"/>
    <mergeCell ref="B199:C199"/>
    <mergeCell ref="D199:G199"/>
    <mergeCell ref="B200:C200"/>
    <mergeCell ref="D200:G200"/>
    <mergeCell ref="AG197:AI197"/>
    <mergeCell ref="AJ197:AL197"/>
    <mergeCell ref="B197:G197"/>
    <mergeCell ref="I197:K197"/>
    <mergeCell ref="L197:N197"/>
    <mergeCell ref="O197:Q197"/>
    <mergeCell ref="E156:G156"/>
    <mergeCell ref="B216:C216"/>
    <mergeCell ref="D216:H216"/>
    <mergeCell ref="D212:F212"/>
    <mergeCell ref="G212:H212"/>
    <mergeCell ref="D214:F214"/>
    <mergeCell ref="G214:H214"/>
    <mergeCell ref="B210:C210"/>
    <mergeCell ref="D210:G210"/>
    <mergeCell ref="B202:C202"/>
    <mergeCell ref="D202:G202"/>
    <mergeCell ref="B203:C203"/>
    <mergeCell ref="D203:G203"/>
    <mergeCell ref="B204:C204"/>
    <mergeCell ref="D204:G204"/>
    <mergeCell ref="B205:C205"/>
    <mergeCell ref="D205:G205"/>
    <mergeCell ref="B206:C206"/>
    <mergeCell ref="D206:G206"/>
    <mergeCell ref="B8:AL8"/>
    <mergeCell ref="B9:AL9"/>
    <mergeCell ref="B10:AL10"/>
    <mergeCell ref="I200:AL200"/>
    <mergeCell ref="B195:G195"/>
    <mergeCell ref="E181:G181"/>
    <mergeCell ref="E182:G182"/>
    <mergeCell ref="E183:G183"/>
    <mergeCell ref="E184:G184"/>
    <mergeCell ref="E185:G185"/>
    <mergeCell ref="E191:G191"/>
    <mergeCell ref="E192:G192"/>
    <mergeCell ref="AG183:AI183"/>
    <mergeCell ref="AG185:AI185"/>
    <mergeCell ref="I191:K191"/>
    <mergeCell ref="L191:N191"/>
    <mergeCell ref="U16:W16"/>
    <mergeCell ref="U17:W17"/>
    <mergeCell ref="U52:W52"/>
    <mergeCell ref="U54:W54"/>
    <mergeCell ref="U68:U73"/>
    <mergeCell ref="U183:W183"/>
    <mergeCell ref="AA194:AC194"/>
    <mergeCell ref="AD194:AF194"/>
    <mergeCell ref="R197:T197"/>
    <mergeCell ref="U197:W197"/>
    <mergeCell ref="X197:Z197"/>
    <mergeCell ref="AA197:AC197"/>
    <mergeCell ref="AD197:AF197"/>
    <mergeCell ref="O111:Q111"/>
    <mergeCell ref="E113:G113"/>
    <mergeCell ref="E143:G143"/>
    <mergeCell ref="E119:G119"/>
    <mergeCell ref="E120:G120"/>
    <mergeCell ref="E171:E172"/>
    <mergeCell ref="E166:F166"/>
    <mergeCell ref="I111:K111"/>
    <mergeCell ref="I113:K113"/>
    <mergeCell ref="I121:I123"/>
    <mergeCell ref="H124:H126"/>
    <mergeCell ref="I124:I126"/>
    <mergeCell ref="E140:G140"/>
    <mergeCell ref="E141:G141"/>
    <mergeCell ref="E138:G138"/>
    <mergeCell ref="I160:I165"/>
    <mergeCell ref="E159:F159"/>
    <mergeCell ref="B151:E151"/>
    <mergeCell ref="E160:E163"/>
    <mergeCell ref="I205:AL205"/>
    <mergeCell ref="H26:H28"/>
    <mergeCell ref="AG26:AG28"/>
    <mergeCell ref="AJ26:AJ28"/>
    <mergeCell ref="H68:H73"/>
    <mergeCell ref="I68:I73"/>
    <mergeCell ref="L68:L73"/>
    <mergeCell ref="O68:O73"/>
    <mergeCell ref="R68:R73"/>
    <mergeCell ref="X68:X73"/>
    <mergeCell ref="AA68:AA73"/>
    <mergeCell ref="AG68:AG73"/>
    <mergeCell ref="H79:H81"/>
    <mergeCell ref="L79:L81"/>
    <mergeCell ref="O79:O81"/>
    <mergeCell ref="R79:R81"/>
    <mergeCell ref="X79:X81"/>
    <mergeCell ref="AA79:AA81"/>
    <mergeCell ref="AG79:AG81"/>
    <mergeCell ref="AJ144:AL144"/>
    <mergeCell ref="AJ145:AL145"/>
    <mergeCell ref="AJ146:AL146"/>
    <mergeCell ref="AJ147:AL147"/>
    <mergeCell ref="AJ142:AL142"/>
    <mergeCell ref="I135:AL135"/>
    <mergeCell ref="AJ140:AL140"/>
    <mergeCell ref="X113:Z113"/>
    <mergeCell ref="O112:Q112"/>
    <mergeCell ref="B137:AL137"/>
    <mergeCell ref="AJ138:AL138"/>
    <mergeCell ref="AJ134:AL134"/>
    <mergeCell ref="E124:E126"/>
    <mergeCell ref="E127:G127"/>
    <mergeCell ref="E132:G132"/>
    <mergeCell ref="AD115:AF115"/>
    <mergeCell ref="E117:G117"/>
    <mergeCell ref="E130:G130"/>
    <mergeCell ref="AJ130:AL130"/>
    <mergeCell ref="E131:G131"/>
    <mergeCell ref="AJ131:AL131"/>
    <mergeCell ref="O113:Q113"/>
    <mergeCell ref="R113:T113"/>
    <mergeCell ref="D121:D123"/>
    <mergeCell ref="D124:D126"/>
    <mergeCell ref="I112:K112"/>
    <mergeCell ref="E121:E123"/>
    <mergeCell ref="AJ123:AL123"/>
    <mergeCell ref="E139:G139"/>
    <mergeCell ref="AJ192:AL192"/>
    <mergeCell ref="B190:AL190"/>
    <mergeCell ref="B191:B192"/>
    <mergeCell ref="C191:C192"/>
    <mergeCell ref="R191:T191"/>
    <mergeCell ref="E175:G175"/>
    <mergeCell ref="AJ173:AL173"/>
    <mergeCell ref="AJ174:AL174"/>
    <mergeCell ref="X185:Z185"/>
    <mergeCell ref="AJ183:AL183"/>
    <mergeCell ref="AJ184:AL184"/>
    <mergeCell ref="X183:Z183"/>
    <mergeCell ref="AA183:AC183"/>
    <mergeCell ref="AD183:AF183"/>
    <mergeCell ref="AA185:AC185"/>
    <mergeCell ref="I188:AL188"/>
    <mergeCell ref="O192:Q192"/>
    <mergeCell ref="AA192:AC192"/>
    <mergeCell ref="AJ177:AL177"/>
    <mergeCell ref="AJ181:AL181"/>
    <mergeCell ref="I178:AL178"/>
    <mergeCell ref="B180:AL180"/>
    <mergeCell ref="C155:C175"/>
    <mergeCell ref="E155:G155"/>
    <mergeCell ref="AJ112:AL112"/>
    <mergeCell ref="AJ113:AL113"/>
    <mergeCell ref="AJ114:AL114"/>
    <mergeCell ref="AG115:AI115"/>
    <mergeCell ref="E118:G118"/>
    <mergeCell ref="X111:Z111"/>
    <mergeCell ref="AA111:AC111"/>
    <mergeCell ref="AD111:AF111"/>
    <mergeCell ref="X112:Z112"/>
    <mergeCell ref="AA112:AC112"/>
    <mergeCell ref="AA117:AC117"/>
    <mergeCell ref="AD117:AF117"/>
    <mergeCell ref="X115:Z115"/>
    <mergeCell ref="AA115:AC115"/>
    <mergeCell ref="E116:G116"/>
    <mergeCell ref="U111:W111"/>
    <mergeCell ref="U113:W113"/>
    <mergeCell ref="E114:G114"/>
    <mergeCell ref="E115:G115"/>
    <mergeCell ref="AD112:AF112"/>
    <mergeCell ref="E144:G144"/>
    <mergeCell ref="B134:E134"/>
    <mergeCell ref="B93:B132"/>
    <mergeCell ref="C93:C132"/>
    <mergeCell ref="I37:K37"/>
    <mergeCell ref="AD96:AF96"/>
    <mergeCell ref="AD98:AF98"/>
    <mergeCell ref="AD101:AF101"/>
    <mergeCell ref="AD102:AF102"/>
    <mergeCell ref="D105:D110"/>
    <mergeCell ref="E105:E110"/>
    <mergeCell ref="E111:G111"/>
    <mergeCell ref="D82:D84"/>
    <mergeCell ref="I105:I110"/>
    <mergeCell ref="L105:L110"/>
    <mergeCell ref="O105:O110"/>
    <mergeCell ref="R105:R110"/>
    <mergeCell ref="X105:X110"/>
    <mergeCell ref="AA105:AA110"/>
    <mergeCell ref="E87:G87"/>
    <mergeCell ref="H82:H84"/>
    <mergeCell ref="R111:T111"/>
    <mergeCell ref="E79:E81"/>
    <mergeCell ref="U105:U110"/>
    <mergeCell ref="E76:G76"/>
    <mergeCell ref="I51:K51"/>
    <mergeCell ref="I52:K52"/>
    <mergeCell ref="E48:G48"/>
    <mergeCell ref="E49:G49"/>
    <mergeCell ref="I39:K39"/>
    <mergeCell ref="D79:D81"/>
    <mergeCell ref="E67:G67"/>
    <mergeCell ref="D68:D73"/>
    <mergeCell ref="E68:E73"/>
    <mergeCell ref="I49:K49"/>
    <mergeCell ref="E74:G74"/>
    <mergeCell ref="E75:G75"/>
    <mergeCell ref="E77:G77"/>
    <mergeCell ref="B53:E53"/>
    <mergeCell ref="I79:I81"/>
    <mergeCell ref="E78:G78"/>
    <mergeCell ref="B43:B52"/>
    <mergeCell ref="C46:C48"/>
    <mergeCell ref="C49:C51"/>
    <mergeCell ref="B39:E39"/>
    <mergeCell ref="C43:C45"/>
    <mergeCell ref="F39:G39"/>
    <mergeCell ref="E52:G52"/>
    <mergeCell ref="E65:G65"/>
    <mergeCell ref="E66:G66"/>
    <mergeCell ref="B54:E54"/>
    <mergeCell ref="E62:G62"/>
    <mergeCell ref="E63:G63"/>
    <mergeCell ref="E61:G61"/>
    <mergeCell ref="L49:N49"/>
    <mergeCell ref="O49:Q49"/>
    <mergeCell ref="AD60:AF60"/>
    <mergeCell ref="AD63:AF63"/>
    <mergeCell ref="AD64:AF64"/>
    <mergeCell ref="AD65:AF65"/>
    <mergeCell ref="AD66:AF66"/>
    <mergeCell ref="R50:T50"/>
    <mergeCell ref="X50:Z50"/>
    <mergeCell ref="AA50:AC50"/>
    <mergeCell ref="AD50:AF50"/>
    <mergeCell ref="L52:N52"/>
    <mergeCell ref="O52:Q52"/>
    <mergeCell ref="R52:T52"/>
    <mergeCell ref="AD52:AF52"/>
    <mergeCell ref="X51:Z51"/>
    <mergeCell ref="AA51:AC51"/>
    <mergeCell ref="AD51:AF51"/>
    <mergeCell ref="E60:G60"/>
    <mergeCell ref="L36:N36"/>
    <mergeCell ref="O36:Q36"/>
    <mergeCell ref="R36:T36"/>
    <mergeCell ref="X36:Z36"/>
    <mergeCell ref="U36:W36"/>
    <mergeCell ref="L39:N39"/>
    <mergeCell ref="B40:G40"/>
    <mergeCell ref="I40:AL40"/>
    <mergeCell ref="B42:AL42"/>
    <mergeCell ref="E50:G50"/>
    <mergeCell ref="I50:K50"/>
    <mergeCell ref="AJ43:AL43"/>
    <mergeCell ref="X52:Z52"/>
    <mergeCell ref="AA52:AC52"/>
    <mergeCell ref="D32:D34"/>
    <mergeCell ref="E32:E34"/>
    <mergeCell ref="D35:D37"/>
    <mergeCell ref="E35:E37"/>
    <mergeCell ref="B23:C37"/>
    <mergeCell ref="E31:G31"/>
    <mergeCell ref="AD27:AF27"/>
    <mergeCell ref="AD23:AF23"/>
    <mergeCell ref="I24:K24"/>
    <mergeCell ref="L24:N24"/>
    <mergeCell ref="O24:Q24"/>
    <mergeCell ref="R24:T24"/>
    <mergeCell ref="X24:Z24"/>
    <mergeCell ref="AA24:AC24"/>
    <mergeCell ref="AD24:AF24"/>
    <mergeCell ref="I25:K25"/>
    <mergeCell ref="L25:N25"/>
    <mergeCell ref="O25:Q25"/>
    <mergeCell ref="R25:T25"/>
    <mergeCell ref="X25:Z25"/>
    <mergeCell ref="I26:K26"/>
    <mergeCell ref="L26:N26"/>
    <mergeCell ref="O26:Q26"/>
    <mergeCell ref="D26:D28"/>
    <mergeCell ref="B20:C20"/>
    <mergeCell ref="D20:G20"/>
    <mergeCell ref="I23:K23"/>
    <mergeCell ref="L23:N23"/>
    <mergeCell ref="D17:E17"/>
    <mergeCell ref="B17:C17"/>
    <mergeCell ref="F17:G17"/>
    <mergeCell ref="B18:C18"/>
    <mergeCell ref="D18:E18"/>
    <mergeCell ref="F18:G18"/>
    <mergeCell ref="I20:K20"/>
    <mergeCell ref="L20:N20"/>
    <mergeCell ref="D23:D25"/>
    <mergeCell ref="E23:G23"/>
    <mergeCell ref="E24:G24"/>
    <mergeCell ref="E25:G25"/>
    <mergeCell ref="I17:K17"/>
    <mergeCell ref="I18:K18"/>
    <mergeCell ref="B19:G19"/>
    <mergeCell ref="I19:K19"/>
    <mergeCell ref="L19:N19"/>
    <mergeCell ref="L17:N17"/>
    <mergeCell ref="L18:N18"/>
    <mergeCell ref="E26:E28"/>
    <mergeCell ref="E29:G29"/>
    <mergeCell ref="E30:G30"/>
    <mergeCell ref="B38:E38"/>
    <mergeCell ref="F38:G38"/>
    <mergeCell ref="O20:Q20"/>
    <mergeCell ref="R20:T20"/>
    <mergeCell ref="I36:K36"/>
    <mergeCell ref="R34:T34"/>
    <mergeCell ref="I28:K28"/>
    <mergeCell ref="L28:N28"/>
    <mergeCell ref="R23:T23"/>
    <mergeCell ref="B22:AL22"/>
    <mergeCell ref="I29:K29"/>
    <mergeCell ref="I30:K30"/>
    <mergeCell ref="I31:K31"/>
    <mergeCell ref="I32:K32"/>
    <mergeCell ref="I33:K33"/>
    <mergeCell ref="AJ20:AL20"/>
    <mergeCell ref="L37:N37"/>
    <mergeCell ref="O37:Q37"/>
    <mergeCell ref="AA33:AC33"/>
    <mergeCell ref="I34:K34"/>
    <mergeCell ref="I35:K35"/>
    <mergeCell ref="I27:K27"/>
    <mergeCell ref="L27:N27"/>
    <mergeCell ref="O27:Q27"/>
    <mergeCell ref="R27:T27"/>
    <mergeCell ref="X27:Z27"/>
    <mergeCell ref="O29:Q29"/>
    <mergeCell ref="L31:N31"/>
    <mergeCell ref="O31:Q31"/>
    <mergeCell ref="L33:N33"/>
    <mergeCell ref="O33:Q33"/>
    <mergeCell ref="U33:W33"/>
    <mergeCell ref="R29:T29"/>
    <mergeCell ref="X29:Z29"/>
    <mergeCell ref="O30:Q30"/>
    <mergeCell ref="R30:T30"/>
    <mergeCell ref="L29:N29"/>
    <mergeCell ref="L30:N30"/>
    <mergeCell ref="R33:T33"/>
    <mergeCell ref="X33:Z33"/>
    <mergeCell ref="X30:Z30"/>
    <mergeCell ref="R31:T31"/>
    <mergeCell ref="X31:Z31"/>
    <mergeCell ref="L35:N35"/>
    <mergeCell ref="O35:Q35"/>
    <mergeCell ref="O28:Q28"/>
    <mergeCell ref="R28:T28"/>
    <mergeCell ref="X28:Z28"/>
    <mergeCell ref="X34:Z34"/>
    <mergeCell ref="U27:W27"/>
    <mergeCell ref="U28:W28"/>
    <mergeCell ref="U29:W29"/>
    <mergeCell ref="U35:W35"/>
    <mergeCell ref="L32:N32"/>
    <mergeCell ref="O32:Q32"/>
    <mergeCell ref="X32:Z32"/>
    <mergeCell ref="U32:W32"/>
    <mergeCell ref="U34:W34"/>
    <mergeCell ref="L34:N34"/>
    <mergeCell ref="O34:Q34"/>
    <mergeCell ref="E99:G99"/>
    <mergeCell ref="E100:G100"/>
    <mergeCell ref="E101:G101"/>
    <mergeCell ref="E112:G112"/>
    <mergeCell ref="E98:G98"/>
    <mergeCell ref="E86:G86"/>
    <mergeCell ref="R112:T112"/>
    <mergeCell ref="B92:AL92"/>
    <mergeCell ref="E97:G97"/>
    <mergeCell ref="H105:H110"/>
    <mergeCell ref="AG94:AI94"/>
    <mergeCell ref="AJ106:AL106"/>
    <mergeCell ref="AJ107:AL107"/>
    <mergeCell ref="E102:G102"/>
    <mergeCell ref="E103:G103"/>
    <mergeCell ref="E104:G104"/>
    <mergeCell ref="AJ102:AL102"/>
    <mergeCell ref="AJ103:AL103"/>
    <mergeCell ref="AJ104:AL104"/>
    <mergeCell ref="AJ105:AL105"/>
    <mergeCell ref="AD105:AF105"/>
    <mergeCell ref="AJ96:AL96"/>
    <mergeCell ref="AJ110:AL110"/>
    <mergeCell ref="AJ111:AL111"/>
    <mergeCell ref="X94:Z94"/>
    <mergeCell ref="AA94:AC94"/>
    <mergeCell ref="AD94:AF94"/>
    <mergeCell ref="E93:G93"/>
    <mergeCell ref="E94:G94"/>
    <mergeCell ref="E95:G95"/>
    <mergeCell ref="E96:G96"/>
    <mergeCell ref="E82:E84"/>
    <mergeCell ref="E85:G85"/>
    <mergeCell ref="I208:AL208"/>
    <mergeCell ref="I212:AL212"/>
    <mergeCell ref="I214:AL214"/>
    <mergeCell ref="F53:G53"/>
    <mergeCell ref="F54:G54"/>
    <mergeCell ref="B90:G90"/>
    <mergeCell ref="B135:G135"/>
    <mergeCell ref="B152:G152"/>
    <mergeCell ref="B178:G178"/>
    <mergeCell ref="B188:G188"/>
    <mergeCell ref="B58:B87"/>
    <mergeCell ref="C58:C87"/>
    <mergeCell ref="F88:G88"/>
    <mergeCell ref="F89:G89"/>
    <mergeCell ref="B88:E88"/>
    <mergeCell ref="B89:E89"/>
    <mergeCell ref="F133:G133"/>
    <mergeCell ref="F134:G134"/>
    <mergeCell ref="B133:E133"/>
    <mergeCell ref="I201:AL201"/>
    <mergeCell ref="AD184:AF184"/>
    <mergeCell ref="I199:AL199"/>
    <mergeCell ref="E64:G64"/>
    <mergeCell ref="B150:E150"/>
    <mergeCell ref="O17:Q17"/>
    <mergeCell ref="R17:T17"/>
    <mergeCell ref="X17:Z17"/>
    <mergeCell ref="AA17:AC17"/>
    <mergeCell ref="AD17:AF17"/>
    <mergeCell ref="AG17:AI17"/>
    <mergeCell ref="AA20:AC20"/>
    <mergeCell ref="AD20:AF20"/>
    <mergeCell ref="AG20:AI20"/>
    <mergeCell ref="U18:W18"/>
    <mergeCell ref="U19:W19"/>
    <mergeCell ref="U20:W20"/>
    <mergeCell ref="O18:Q18"/>
    <mergeCell ref="R18:T18"/>
    <mergeCell ref="X18:Z18"/>
    <mergeCell ref="AA18:AC18"/>
    <mergeCell ref="AD18:AF18"/>
    <mergeCell ref="AG18:AI18"/>
    <mergeCell ref="AJ168:AL168"/>
    <mergeCell ref="AJ169:AL169"/>
    <mergeCell ref="AJ170:AL170"/>
    <mergeCell ref="AJ182:AL182"/>
    <mergeCell ref="AA160:AA165"/>
    <mergeCell ref="F176:G176"/>
    <mergeCell ref="AJ171:AL171"/>
    <mergeCell ref="AJ172:AL172"/>
    <mergeCell ref="R171:R172"/>
    <mergeCell ref="F177:G177"/>
    <mergeCell ref="E173:G173"/>
    <mergeCell ref="E174:G174"/>
    <mergeCell ref="E168:G168"/>
    <mergeCell ref="AJ167:AL167"/>
    <mergeCell ref="AD160:AF160"/>
    <mergeCell ref="AD161:AF161"/>
    <mergeCell ref="AD162:AF162"/>
    <mergeCell ref="AD163:AF163"/>
    <mergeCell ref="AD164:AF164"/>
    <mergeCell ref="AD165:AF165"/>
    <mergeCell ref="AJ163:AL163"/>
    <mergeCell ref="AJ164:AL164"/>
    <mergeCell ref="AJ165:AL165"/>
    <mergeCell ref="R151:T151"/>
    <mergeCell ref="X151:Z151"/>
    <mergeCell ref="AA151:AC151"/>
    <mergeCell ref="AD151:AF151"/>
    <mergeCell ref="AJ151:AL151"/>
    <mergeCell ref="AG151:AI151"/>
    <mergeCell ref="B138:B149"/>
    <mergeCell ref="C138:C149"/>
    <mergeCell ref="U39:W39"/>
    <mergeCell ref="U49:W49"/>
    <mergeCell ref="U50:W50"/>
    <mergeCell ref="L51:N51"/>
    <mergeCell ref="E43:G43"/>
    <mergeCell ref="E44:G44"/>
    <mergeCell ref="E45:G45"/>
    <mergeCell ref="E46:G46"/>
    <mergeCell ref="E47:G47"/>
    <mergeCell ref="E51:G51"/>
    <mergeCell ref="O51:Q51"/>
    <mergeCell ref="R51:T51"/>
    <mergeCell ref="L50:N50"/>
    <mergeCell ref="O50:Q50"/>
    <mergeCell ref="R39:T39"/>
    <mergeCell ref="O39:Q39"/>
    <mergeCell ref="X177:Z177"/>
    <mergeCell ref="AA177:AC177"/>
    <mergeCell ref="AD177:AF177"/>
    <mergeCell ref="AG177:AI177"/>
    <mergeCell ref="H160:H165"/>
    <mergeCell ref="E145:G145"/>
    <mergeCell ref="E146:G146"/>
    <mergeCell ref="E147:G147"/>
    <mergeCell ref="R160:R165"/>
    <mergeCell ref="X160:X165"/>
    <mergeCell ref="O160:O165"/>
    <mergeCell ref="H171:H172"/>
    <mergeCell ref="I169:I170"/>
    <mergeCell ref="I171:I172"/>
    <mergeCell ref="L169:L170"/>
    <mergeCell ref="L171:L172"/>
    <mergeCell ref="O169:O170"/>
    <mergeCell ref="O171:O172"/>
    <mergeCell ref="R169:R170"/>
    <mergeCell ref="F150:G150"/>
    <mergeCell ref="F151:G151"/>
    <mergeCell ref="E148:G148"/>
    <mergeCell ref="E149:G149"/>
    <mergeCell ref="O151:Q151"/>
    <mergeCell ref="B218:AL218"/>
    <mergeCell ref="I202:AL202"/>
    <mergeCell ref="I203:AL203"/>
    <mergeCell ref="AJ187:AL187"/>
    <mergeCell ref="I206:AL206"/>
    <mergeCell ref="E142:G142"/>
    <mergeCell ref="I204:AL204"/>
    <mergeCell ref="B176:E176"/>
    <mergeCell ref="B177:E177"/>
    <mergeCell ref="B155:B175"/>
    <mergeCell ref="B154:AL154"/>
    <mergeCell ref="AJ155:AL155"/>
    <mergeCell ref="AJ156:AL156"/>
    <mergeCell ref="AJ159:AL159"/>
    <mergeCell ref="AJ160:AL160"/>
    <mergeCell ref="AJ161:AL161"/>
    <mergeCell ref="AJ162:AL162"/>
    <mergeCell ref="AJ175:AL175"/>
    <mergeCell ref="AJ157:AL157"/>
    <mergeCell ref="AJ158:AL158"/>
    <mergeCell ref="I177:K177"/>
    <mergeCell ref="L177:N177"/>
    <mergeCell ref="O177:Q177"/>
    <mergeCell ref="R177:T177"/>
    <mergeCell ref="B16:H16"/>
    <mergeCell ref="I16:K16"/>
    <mergeCell ref="I14:R14"/>
    <mergeCell ref="U14:AD14"/>
    <mergeCell ref="AG14:AK14"/>
    <mergeCell ref="C221:F221"/>
    <mergeCell ref="AD221:AI221"/>
    <mergeCell ref="B181:B185"/>
    <mergeCell ref="C181:C185"/>
    <mergeCell ref="F186:G186"/>
    <mergeCell ref="F187:G187"/>
    <mergeCell ref="B186:E186"/>
    <mergeCell ref="B187:E187"/>
    <mergeCell ref="O187:Q187"/>
    <mergeCell ref="R187:T187"/>
    <mergeCell ref="X187:Z187"/>
    <mergeCell ref="AA187:AC187"/>
    <mergeCell ref="AD187:AF187"/>
    <mergeCell ref="AG187:AI187"/>
    <mergeCell ref="I183:K183"/>
    <mergeCell ref="O183:Q183"/>
    <mergeCell ref="R183:T183"/>
    <mergeCell ref="I216:AL216"/>
    <mergeCell ref="B217:AL217"/>
    <mergeCell ref="R37:T37"/>
    <mergeCell ref="O23:Q23"/>
    <mergeCell ref="X23:Z23"/>
    <mergeCell ref="U23:W23"/>
    <mergeCell ref="U24:W24"/>
    <mergeCell ref="U25:W25"/>
    <mergeCell ref="AD28:AF28"/>
    <mergeCell ref="AA28:AC28"/>
    <mergeCell ref="B2:AL2"/>
    <mergeCell ref="B4:AL4"/>
    <mergeCell ref="B6:AL6"/>
    <mergeCell ref="B7:AL7"/>
    <mergeCell ref="B12:AL12"/>
    <mergeCell ref="I15:AL15"/>
    <mergeCell ref="L16:N16"/>
    <mergeCell ref="O16:Q16"/>
    <mergeCell ref="R16:T16"/>
    <mergeCell ref="X16:Z16"/>
    <mergeCell ref="AA16:AC16"/>
    <mergeCell ref="AD16:AF16"/>
    <mergeCell ref="AG16:AI16"/>
    <mergeCell ref="AJ16:AL16"/>
    <mergeCell ref="B14:H14"/>
    <mergeCell ref="B15:H15"/>
    <mergeCell ref="U37:W37"/>
    <mergeCell ref="AJ18:AL18"/>
    <mergeCell ref="AA25:AC25"/>
    <mergeCell ref="AD25:AF25"/>
    <mergeCell ref="AD33:AF33"/>
    <mergeCell ref="AA30:AC30"/>
    <mergeCell ref="AD30:AF30"/>
    <mergeCell ref="AA31:AC31"/>
    <mergeCell ref="AD31:AF31"/>
    <mergeCell ref="AA32:AC32"/>
    <mergeCell ref="AD32:AF32"/>
    <mergeCell ref="AA36:AC36"/>
    <mergeCell ref="AD36:AF36"/>
    <mergeCell ref="AA29:AC29"/>
    <mergeCell ref="AD29:AF29"/>
    <mergeCell ref="X20:Z20"/>
    <mergeCell ref="R32:T32"/>
    <mergeCell ref="AJ30:AL30"/>
    <mergeCell ref="R26:T26"/>
    <mergeCell ref="X26:Z26"/>
    <mergeCell ref="AA26:AC26"/>
    <mergeCell ref="AD26:AF26"/>
    <mergeCell ref="U30:W30"/>
    <mergeCell ref="U31:W31"/>
    <mergeCell ref="U26:W26"/>
    <mergeCell ref="X37:Z37"/>
    <mergeCell ref="AA37:AC37"/>
    <mergeCell ref="AD37:AF37"/>
    <mergeCell ref="AA39:AC39"/>
    <mergeCell ref="AD39:AF39"/>
    <mergeCell ref="AJ17:AL17"/>
    <mergeCell ref="AJ19:AL19"/>
    <mergeCell ref="O19:Q19"/>
    <mergeCell ref="R19:T19"/>
    <mergeCell ref="X19:Z19"/>
    <mergeCell ref="AA19:AC19"/>
    <mergeCell ref="AD19:AF19"/>
    <mergeCell ref="AG19:AI19"/>
    <mergeCell ref="R35:T35"/>
    <mergeCell ref="X35:Z35"/>
    <mergeCell ref="AA23:AC23"/>
    <mergeCell ref="AA27:AC27"/>
    <mergeCell ref="AG23:AI23"/>
    <mergeCell ref="AG24:AI24"/>
    <mergeCell ref="AG25:AI25"/>
    <mergeCell ref="AA34:AC34"/>
    <mergeCell ref="AD34:AF34"/>
    <mergeCell ref="AA35:AC35"/>
    <mergeCell ref="AD35:AF35"/>
    <mergeCell ref="AG39:AI39"/>
    <mergeCell ref="AJ39:AL39"/>
    <mergeCell ref="AJ59:AL59"/>
    <mergeCell ref="AJ60:AL60"/>
    <mergeCell ref="I55:AL55"/>
    <mergeCell ref="B57:AL57"/>
    <mergeCell ref="I54:K54"/>
    <mergeCell ref="L54:N54"/>
    <mergeCell ref="O54:Q54"/>
    <mergeCell ref="R54:T54"/>
    <mergeCell ref="X54:Z54"/>
    <mergeCell ref="AA54:AC54"/>
    <mergeCell ref="AD54:AF54"/>
    <mergeCell ref="AG54:AI54"/>
    <mergeCell ref="AJ54:AL54"/>
    <mergeCell ref="B55:G55"/>
    <mergeCell ref="X39:Z39"/>
    <mergeCell ref="R49:T49"/>
    <mergeCell ref="X49:Z49"/>
    <mergeCell ref="AA49:AC49"/>
    <mergeCell ref="AD49:AF49"/>
    <mergeCell ref="U51:W51"/>
    <mergeCell ref="E58:G58"/>
    <mergeCell ref="E59:G59"/>
    <mergeCell ref="AJ58:AL58"/>
    <mergeCell ref="AJ62:AL62"/>
    <mergeCell ref="AJ63:AL63"/>
    <mergeCell ref="AJ64:AL64"/>
    <mergeCell ref="AJ47:AL47"/>
    <mergeCell ref="AJ48:AL48"/>
    <mergeCell ref="AJ44:AL44"/>
    <mergeCell ref="AJ45:AL45"/>
    <mergeCell ref="AJ46:AL46"/>
    <mergeCell ref="I82:I84"/>
    <mergeCell ref="L82:L84"/>
    <mergeCell ref="O82:O84"/>
    <mergeCell ref="R82:R84"/>
    <mergeCell ref="X82:X84"/>
    <mergeCell ref="AJ61:AL61"/>
    <mergeCell ref="AJ67:AL67"/>
    <mergeCell ref="AJ68:AL68"/>
    <mergeCell ref="AJ69:AL69"/>
    <mergeCell ref="AJ65:AL65"/>
    <mergeCell ref="AJ66:AL66"/>
    <mergeCell ref="AA82:AA84"/>
    <mergeCell ref="AD82:AD84"/>
    <mergeCell ref="AD70:AF70"/>
    <mergeCell ref="AD71:AF71"/>
    <mergeCell ref="AD72:AF72"/>
    <mergeCell ref="AD67:AF67"/>
    <mergeCell ref="AD68:AF68"/>
    <mergeCell ref="H121:H123"/>
    <mergeCell ref="O134:Q134"/>
    <mergeCell ref="R134:T134"/>
    <mergeCell ref="X134:Z134"/>
    <mergeCell ref="AA134:AC134"/>
    <mergeCell ref="AD134:AF134"/>
    <mergeCell ref="AG134:AI134"/>
    <mergeCell ref="AD106:AF106"/>
    <mergeCell ref="U112:W112"/>
    <mergeCell ref="AD119:AF119"/>
    <mergeCell ref="L134:N134"/>
    <mergeCell ref="L124:L126"/>
    <mergeCell ref="AA113:AC113"/>
    <mergeCell ref="AD113:AF113"/>
    <mergeCell ref="I134:K134"/>
    <mergeCell ref="X119:Z119"/>
    <mergeCell ref="AA119:AC119"/>
    <mergeCell ref="U121:U123"/>
    <mergeCell ref="AG105:AG110"/>
    <mergeCell ref="U124:U126"/>
    <mergeCell ref="U134:W134"/>
    <mergeCell ref="AJ75:AL75"/>
    <mergeCell ref="AJ76:AL76"/>
    <mergeCell ref="AJ77:AL77"/>
    <mergeCell ref="AJ78:AL78"/>
    <mergeCell ref="AD69:AF69"/>
    <mergeCell ref="R89:T89"/>
    <mergeCell ref="X89:Z89"/>
    <mergeCell ref="AA89:AC89"/>
    <mergeCell ref="AD89:AF89"/>
    <mergeCell ref="AG89:AI89"/>
    <mergeCell ref="AJ70:AL70"/>
    <mergeCell ref="X76:Z76"/>
    <mergeCell ref="AA76:AC76"/>
    <mergeCell ref="AD76:AF76"/>
    <mergeCell ref="AG76:AI76"/>
    <mergeCell ref="X77:Z77"/>
    <mergeCell ref="AA77:AC77"/>
    <mergeCell ref="AD77:AF77"/>
    <mergeCell ref="AG77:AI77"/>
    <mergeCell ref="AD73:AF73"/>
    <mergeCell ref="AD75:AF75"/>
    <mergeCell ref="AJ80:AL80"/>
    <mergeCell ref="AJ79:AL79"/>
    <mergeCell ref="AG82:AG84"/>
    <mergeCell ref="BO16:BQ16"/>
    <mergeCell ref="X169:X170"/>
    <mergeCell ref="X171:X172"/>
    <mergeCell ref="AD169:AD170"/>
    <mergeCell ref="AD171:AD172"/>
    <mergeCell ref="AG169:AG170"/>
    <mergeCell ref="AG171:AG172"/>
    <mergeCell ref="AA169:AA170"/>
    <mergeCell ref="AA171:AA172"/>
    <mergeCell ref="X121:X123"/>
    <mergeCell ref="AA121:AA123"/>
    <mergeCell ref="AD121:AD123"/>
    <mergeCell ref="AG121:AG123"/>
    <mergeCell ref="X124:X126"/>
    <mergeCell ref="AA124:AA126"/>
    <mergeCell ref="AD124:AD126"/>
    <mergeCell ref="AG124:AG126"/>
    <mergeCell ref="AJ108:AL108"/>
    <mergeCell ref="AD103:AF103"/>
    <mergeCell ref="AD104:AF104"/>
    <mergeCell ref="AJ83:AL83"/>
    <mergeCell ref="AN16:AP16"/>
    <mergeCell ref="AJ73:AL73"/>
    <mergeCell ref="AJ74:AL74"/>
    <mergeCell ref="BC16:BE16"/>
    <mergeCell ref="BF16:BH16"/>
    <mergeCell ref="BI16:BK16"/>
    <mergeCell ref="BL16:BN16"/>
    <mergeCell ref="L121:L123"/>
    <mergeCell ref="O121:O123"/>
    <mergeCell ref="R121:R123"/>
    <mergeCell ref="X118:Z118"/>
    <mergeCell ref="AA118:AC118"/>
    <mergeCell ref="AD118:AF118"/>
    <mergeCell ref="AG118:AI118"/>
    <mergeCell ref="AG111:AI111"/>
    <mergeCell ref="AJ116:AL116"/>
    <mergeCell ref="AG117:AI117"/>
    <mergeCell ref="AJ117:AL117"/>
    <mergeCell ref="AJ119:AL119"/>
    <mergeCell ref="AJ120:AL120"/>
    <mergeCell ref="AJ121:AL121"/>
    <mergeCell ref="AJ122:AL122"/>
    <mergeCell ref="AZ16:BB16"/>
    <mergeCell ref="AJ94:AL94"/>
    <mergeCell ref="AJ95:AL95"/>
    <mergeCell ref="AJ35:AJ37"/>
    <mergeCell ref="AJ97:AL97"/>
    <mergeCell ref="AQ16:AS16"/>
    <mergeCell ref="AT16:AV16"/>
    <mergeCell ref="AW16:AY16"/>
    <mergeCell ref="AJ98:AL98"/>
    <mergeCell ref="AJ99:AL99"/>
    <mergeCell ref="AJ100:AL100"/>
    <mergeCell ref="AJ101:AL101"/>
    <mergeCell ref="AJ89:AL89"/>
    <mergeCell ref="I90:AL90"/>
    <mergeCell ref="I89:K89"/>
    <mergeCell ref="L89:N89"/>
    <mergeCell ref="O89:Q89"/>
    <mergeCell ref="AJ85:AL85"/>
    <mergeCell ref="AJ87:AL87"/>
    <mergeCell ref="AD79:AD81"/>
    <mergeCell ref="U79:U81"/>
    <mergeCell ref="U82:U84"/>
    <mergeCell ref="U89:W89"/>
    <mergeCell ref="AG32:AG34"/>
    <mergeCell ref="AJ32:AJ34"/>
    <mergeCell ref="AJ81:AL81"/>
    <mergeCell ref="AJ82:AL82"/>
    <mergeCell ref="AJ93:AL93"/>
    <mergeCell ref="AJ84:AL84"/>
    <mergeCell ref="H32:H34"/>
    <mergeCell ref="I210:AL210"/>
    <mergeCell ref="O124:O126"/>
    <mergeCell ref="R124:R126"/>
    <mergeCell ref="AG119:AI119"/>
    <mergeCell ref="AJ143:AL143"/>
    <mergeCell ref="AJ127:AL127"/>
    <mergeCell ref="AD107:AF107"/>
    <mergeCell ref="AD108:AF108"/>
    <mergeCell ref="AD109:AF109"/>
    <mergeCell ref="AD110:AF110"/>
    <mergeCell ref="AJ132:AL132"/>
    <mergeCell ref="AJ126:AL126"/>
    <mergeCell ref="AJ124:AL124"/>
    <mergeCell ref="AJ125:AL125"/>
    <mergeCell ref="AJ118:AL118"/>
    <mergeCell ref="AJ115:AL115"/>
    <mergeCell ref="AG112:AI112"/>
    <mergeCell ref="AG113:AI113"/>
    <mergeCell ref="AJ109:AL109"/>
    <mergeCell ref="H35:H37"/>
    <mergeCell ref="AG35:AG37"/>
    <mergeCell ref="AJ72:AL72"/>
    <mergeCell ref="AJ71:AL71"/>
  </mergeCells>
  <phoneticPr fontId="0" type="noConversion"/>
  <conditionalFormatting sqref="H23">
    <cfRule type="cellIs" dxfId="339" priority="374" operator="equal">
      <formula>"X"</formula>
    </cfRule>
  </conditionalFormatting>
  <conditionalFormatting sqref="H24:H25">
    <cfRule type="cellIs" dxfId="338" priority="372" operator="equal">
      <formula>"x"</formula>
    </cfRule>
  </conditionalFormatting>
  <conditionalFormatting sqref="H29:H31">
    <cfRule type="containsText" dxfId="337" priority="370" stopIfTrue="1" operator="containsText" text="X">
      <formula>NOT(ISERROR(SEARCH("X",H29)))</formula>
    </cfRule>
  </conditionalFormatting>
  <conditionalFormatting sqref="H32:H34">
    <cfRule type="cellIs" dxfId="336" priority="369" operator="equal">
      <formula>"X"</formula>
    </cfRule>
  </conditionalFormatting>
  <conditionalFormatting sqref="H35">
    <cfRule type="containsText" dxfId="335" priority="2104" stopIfTrue="1" operator="containsText" text="X">
      <formula>NOT(ISERROR(SEARCH("X",H35)))</formula>
    </cfRule>
  </conditionalFormatting>
  <conditionalFormatting sqref="H43">
    <cfRule type="cellIs" dxfId="334" priority="368" operator="equal">
      <formula>"X"</formula>
    </cfRule>
  </conditionalFormatting>
  <conditionalFormatting sqref="H44:H45">
    <cfRule type="cellIs" dxfId="333" priority="366" operator="equal">
      <formula>"x"</formula>
    </cfRule>
  </conditionalFormatting>
  <conditionalFormatting sqref="H46:H52">
    <cfRule type="containsText" dxfId="332" priority="365" stopIfTrue="1" operator="containsText" text="X">
      <formula>NOT(ISERROR(SEARCH("X",H46)))</formula>
    </cfRule>
  </conditionalFormatting>
  <conditionalFormatting sqref="H58:H68 H82">
    <cfRule type="containsText" dxfId="331" priority="8399" stopIfTrue="1" operator="containsText" text="X">
      <formula>NOT(ISERROR(SEARCH("X",H58)))</formula>
    </cfRule>
  </conditionalFormatting>
  <conditionalFormatting sqref="H74:H79">
    <cfRule type="containsText" dxfId="330" priority="4458" stopIfTrue="1" operator="containsText" text="X">
      <formula>NOT(ISERROR(SEARCH("X",H74)))</formula>
    </cfRule>
  </conditionalFormatting>
  <conditionalFormatting sqref="H85:H87">
    <cfRule type="containsText" dxfId="329" priority="104" stopIfTrue="1" operator="containsText" text="X">
      <formula>NOT(ISERROR(SEARCH("X",H85)))</formula>
    </cfRule>
  </conditionalFormatting>
  <conditionalFormatting sqref="H93:H105">
    <cfRule type="containsText" dxfId="328" priority="8379" stopIfTrue="1" operator="containsText" text="X">
      <formula>NOT(ISERROR(SEARCH("X",H93)))</formula>
    </cfRule>
  </conditionalFormatting>
  <conditionalFormatting sqref="H111:H121">
    <cfRule type="containsText" dxfId="327" priority="675" stopIfTrue="1" operator="containsText" text="X">
      <formula>NOT(ISERROR(SEARCH("X",H111)))</formula>
    </cfRule>
  </conditionalFormatting>
  <conditionalFormatting sqref="H124">
    <cfRule type="containsText" dxfId="326" priority="676" stopIfTrue="1" operator="containsText" text="X">
      <formula>NOT(ISERROR(SEARCH("X",H124)))</formula>
    </cfRule>
  </conditionalFormatting>
  <conditionalFormatting sqref="H127:H132">
    <cfRule type="containsText" dxfId="325" priority="35" stopIfTrue="1" operator="containsText" text="X">
      <formula>NOT(ISERROR(SEARCH("X",H127)))</formula>
    </cfRule>
  </conditionalFormatting>
  <conditionalFormatting sqref="H138:H149">
    <cfRule type="containsText" dxfId="324" priority="67" stopIfTrue="1" operator="containsText" text="X">
      <formula>NOT(ISERROR(SEARCH("X",H138)))</formula>
    </cfRule>
  </conditionalFormatting>
  <conditionalFormatting sqref="H155:H160">
    <cfRule type="containsText" dxfId="323" priority="394" stopIfTrue="1" operator="containsText" text="X">
      <formula>NOT(ISERROR(SEARCH("X",H155)))</formula>
    </cfRule>
  </conditionalFormatting>
  <conditionalFormatting sqref="H166:H169">
    <cfRule type="containsText" dxfId="322" priority="1151" stopIfTrue="1" operator="containsText" text="X">
      <formula>NOT(ISERROR(SEARCH("X",H166)))</formula>
    </cfRule>
  </conditionalFormatting>
  <conditionalFormatting sqref="H171">
    <cfRule type="containsText" dxfId="321" priority="1085" stopIfTrue="1" operator="containsText" text="X">
      <formula>NOT(ISERROR(SEARCH("X",H171)))</formula>
    </cfRule>
  </conditionalFormatting>
  <conditionalFormatting sqref="H173:H175">
    <cfRule type="containsText" dxfId="320" priority="921" stopIfTrue="1" operator="containsText" text="X">
      <formula>NOT(ISERROR(SEARCH("X",H173)))</formula>
    </cfRule>
  </conditionalFormatting>
  <conditionalFormatting sqref="H181:H185">
    <cfRule type="containsText" dxfId="319" priority="362" stopIfTrue="1" operator="containsText" text="X">
      <formula>NOT(ISERROR(SEARCH("X",H181)))</formula>
    </cfRule>
  </conditionalFormatting>
  <conditionalFormatting sqref="H191:H192">
    <cfRule type="containsText" dxfId="318" priority="360" stopIfTrue="1" operator="containsText" text="X">
      <formula>NOT(ISERROR(SEARCH("X",H191)))</formula>
    </cfRule>
  </conditionalFormatting>
  <conditionalFormatting sqref="I43:I48">
    <cfRule type="cellIs" dxfId="317" priority="4526" operator="equal">
      <formula>"X"</formula>
    </cfRule>
  </conditionalFormatting>
  <conditionalFormatting sqref="I58:I68">
    <cfRule type="cellIs" dxfId="316" priority="3989" operator="equal">
      <formula>"X"</formula>
    </cfRule>
  </conditionalFormatting>
  <conditionalFormatting sqref="I74:I79">
    <cfRule type="cellIs" dxfId="315" priority="677" operator="equal">
      <formula>"X"</formula>
    </cfRule>
  </conditionalFormatting>
  <conditionalFormatting sqref="I82">
    <cfRule type="cellIs" dxfId="314" priority="3464" operator="equal">
      <formula>"X"</formula>
    </cfRule>
  </conditionalFormatting>
  <conditionalFormatting sqref="I85:I87">
    <cfRule type="cellIs" dxfId="313" priority="95" operator="equal">
      <formula>"X"</formula>
    </cfRule>
  </conditionalFormatting>
  <conditionalFormatting sqref="I93:I105">
    <cfRule type="cellIs" dxfId="312" priority="2711" operator="equal">
      <formula>"X"</formula>
    </cfRule>
  </conditionalFormatting>
  <conditionalFormatting sqref="I114:I121">
    <cfRule type="cellIs" dxfId="311" priority="515" operator="equal">
      <formula>"X"</formula>
    </cfRule>
  </conditionalFormatting>
  <conditionalFormatting sqref="I124">
    <cfRule type="cellIs" dxfId="310" priority="575" operator="equal">
      <formula>"X"</formula>
    </cfRule>
  </conditionalFormatting>
  <conditionalFormatting sqref="I127:I132">
    <cfRule type="cellIs" dxfId="309" priority="14" operator="equal">
      <formula>"X"</formula>
    </cfRule>
  </conditionalFormatting>
  <conditionalFormatting sqref="I138:I149">
    <cfRule type="cellIs" dxfId="308" priority="62" operator="equal">
      <formula>"X"</formula>
    </cfRule>
  </conditionalFormatting>
  <conditionalFormatting sqref="I155:I160">
    <cfRule type="cellIs" dxfId="307" priority="393" operator="equal">
      <formula>"X"</formula>
    </cfRule>
  </conditionalFormatting>
  <conditionalFormatting sqref="I166:I169">
    <cfRule type="cellIs" dxfId="306" priority="1149" operator="equal">
      <formula>"X"</formula>
    </cfRule>
  </conditionalFormatting>
  <conditionalFormatting sqref="I171">
    <cfRule type="cellIs" dxfId="305" priority="1083" operator="equal">
      <formula>"X"</formula>
    </cfRule>
  </conditionalFormatting>
  <conditionalFormatting sqref="I173:I175">
    <cfRule type="cellIs" dxfId="304" priority="919" operator="equal">
      <formula>"X"</formula>
    </cfRule>
  </conditionalFormatting>
  <conditionalFormatting sqref="I181:I182">
    <cfRule type="cellIs" dxfId="303" priority="780" operator="equal">
      <formula>"X"</formula>
    </cfRule>
  </conditionalFormatting>
  <conditionalFormatting sqref="I185">
    <cfRule type="cellIs" dxfId="302" priority="733" operator="equal">
      <formula>"X"</formula>
    </cfRule>
  </conditionalFormatting>
  <conditionalFormatting sqref="I20:AL20">
    <cfRule type="cellIs" dxfId="301" priority="117" operator="equal">
      <formula>0</formula>
    </cfRule>
  </conditionalFormatting>
  <conditionalFormatting sqref="K43:K48">
    <cfRule type="expression" dxfId="300" priority="4515">
      <formula>AND($H43="X",I$17&lt;&gt;0)</formula>
    </cfRule>
    <cfRule type="expression" dxfId="299" priority="4516">
      <formula>AND(J43&lt;&gt;0,I$17&lt;&gt;0)</formula>
    </cfRule>
    <cfRule type="expression" dxfId="298" priority="4517">
      <formula>OR(J43=0,I$17=0)</formula>
    </cfRule>
  </conditionalFormatting>
  <conditionalFormatting sqref="K58:K87">
    <cfRule type="expression" dxfId="297" priority="87">
      <formula>AND($H58="X",I$17&lt;&gt;0)</formula>
    </cfRule>
    <cfRule type="expression" dxfId="296" priority="88">
      <formula>AND(J58&lt;&gt;0,I$17&lt;&gt;0)</formula>
    </cfRule>
    <cfRule type="expression" dxfId="295" priority="89">
      <formula>OR(J58=0,I$17=0)</formula>
    </cfRule>
  </conditionalFormatting>
  <conditionalFormatting sqref="K93:K110">
    <cfRule type="expression" dxfId="294" priority="2768">
      <formula>OR(J93=0,I$17=0)</formula>
    </cfRule>
    <cfRule type="expression" dxfId="293" priority="2766">
      <formula>AND($H93="X",I$17&lt;&gt;0)</formula>
    </cfRule>
    <cfRule type="expression" dxfId="292" priority="2767">
      <formula>AND(J93&lt;&gt;0,I$17&lt;&gt;0)</formula>
    </cfRule>
  </conditionalFormatting>
  <conditionalFormatting sqref="K138:K149 N138:N149 Q138:Q149 T138:T149 Z138:Z149 AC138:AC149 AF138:AF149 AI138:AI149">
    <cfRule type="expression" dxfId="291" priority="65">
      <formula>AND(J138&lt;&gt;0,I$17&lt;&gt;0)</formula>
    </cfRule>
    <cfRule type="expression" dxfId="290" priority="64">
      <formula>AND($H138="X",I$17&lt;&gt;0)</formula>
    </cfRule>
    <cfRule type="expression" dxfId="289" priority="66">
      <formula>OR(J138=0,I$17=0)</formula>
    </cfRule>
  </conditionalFormatting>
  <conditionalFormatting sqref="L43:L48">
    <cfRule type="cellIs" dxfId="288" priority="4524" operator="equal">
      <formula>"X"</formula>
    </cfRule>
  </conditionalFormatting>
  <conditionalFormatting sqref="L58:L68">
    <cfRule type="cellIs" dxfId="287" priority="3987" operator="equal">
      <formula>"X"</formula>
    </cfRule>
  </conditionalFormatting>
  <conditionalFormatting sqref="L74:L79">
    <cfRule type="cellIs" dxfId="286" priority="3540" operator="equal">
      <formula>"X"</formula>
    </cfRule>
  </conditionalFormatting>
  <conditionalFormatting sqref="L82">
    <cfRule type="cellIs" dxfId="285" priority="3462" operator="equal">
      <formula>"X"</formula>
    </cfRule>
  </conditionalFormatting>
  <conditionalFormatting sqref="L85:L87">
    <cfRule type="cellIs" dxfId="284" priority="94" operator="equal">
      <formula>"X"</formula>
    </cfRule>
  </conditionalFormatting>
  <conditionalFormatting sqref="L93:L105">
    <cfRule type="cellIs" dxfId="283" priority="2742" operator="equal">
      <formula>"X"</formula>
    </cfRule>
  </conditionalFormatting>
  <conditionalFormatting sqref="L111:L121">
    <cfRule type="cellIs" dxfId="282" priority="634" operator="equal">
      <formula>"X"</formula>
    </cfRule>
  </conditionalFormatting>
  <conditionalFormatting sqref="L124">
    <cfRule type="cellIs" dxfId="281" priority="574" operator="equal">
      <formula>"X"</formula>
    </cfRule>
  </conditionalFormatting>
  <conditionalFormatting sqref="L127:L132">
    <cfRule type="cellIs" dxfId="280" priority="13" operator="equal">
      <formula>"X"</formula>
    </cfRule>
  </conditionalFormatting>
  <conditionalFormatting sqref="L138:L149">
    <cfRule type="cellIs" dxfId="279" priority="61" operator="equal">
      <formula>"X"</formula>
    </cfRule>
  </conditionalFormatting>
  <conditionalFormatting sqref="L155:L160">
    <cfRule type="cellIs" dxfId="278" priority="392" operator="equal">
      <formula>"X"</formula>
    </cfRule>
  </conditionalFormatting>
  <conditionalFormatting sqref="L166:L169">
    <cfRule type="cellIs" dxfId="277" priority="1148" operator="equal">
      <formula>"X"</formula>
    </cfRule>
  </conditionalFormatting>
  <conditionalFormatting sqref="L171">
    <cfRule type="cellIs" dxfId="276" priority="1082" operator="equal">
      <formula>"X"</formula>
    </cfRule>
  </conditionalFormatting>
  <conditionalFormatting sqref="L173:L175">
    <cfRule type="cellIs" dxfId="275" priority="918" operator="equal">
      <formula>"X"</formula>
    </cfRule>
  </conditionalFormatting>
  <conditionalFormatting sqref="L181:L183">
    <cfRule type="cellIs" dxfId="274" priority="749" operator="equal">
      <formula>"X"</formula>
    </cfRule>
  </conditionalFormatting>
  <conditionalFormatting sqref="L185">
    <cfRule type="cellIs" dxfId="273" priority="732" operator="equal">
      <formula>"X"</formula>
    </cfRule>
  </conditionalFormatting>
  <conditionalFormatting sqref="N43:N48">
    <cfRule type="expression" dxfId="272" priority="4512">
      <formula>AND($H43="X",L$17&lt;&gt;0)</formula>
    </cfRule>
    <cfRule type="expression" dxfId="271" priority="4513">
      <formula>AND(M43&lt;&gt;0,L$17&lt;&gt;0)</formula>
    </cfRule>
    <cfRule type="expression" dxfId="270" priority="4514">
      <formula>OR(M43=0,L$17=0)</formula>
    </cfRule>
  </conditionalFormatting>
  <conditionalFormatting sqref="N58:N87">
    <cfRule type="expression" dxfId="269" priority="85">
      <formula>AND(M58&lt;&gt;0,L$17&lt;&gt;0)</formula>
    </cfRule>
    <cfRule type="expression" dxfId="268" priority="86">
      <formula>OR(M58=0,L$17=0)</formula>
    </cfRule>
    <cfRule type="expression" dxfId="267" priority="84">
      <formula>AND($H58="X",L$17&lt;&gt;0)</formula>
    </cfRule>
  </conditionalFormatting>
  <conditionalFormatting sqref="N93:N132 K114:K132 Q114:Q132 T114:T132 Z120:Z132 AC120:AC132 AF120:AF132 AI120:AI132">
    <cfRule type="expression" dxfId="266" priority="32">
      <formula>AND($H93="X",I$17&lt;&gt;0)</formula>
    </cfRule>
    <cfRule type="expression" dxfId="265" priority="33">
      <formula>AND(J93&lt;&gt;0,I$17&lt;&gt;0)</formula>
    </cfRule>
    <cfRule type="expression" dxfId="264" priority="34">
      <formula>OR(J93=0,I$17=0)</formula>
    </cfRule>
  </conditionalFormatting>
  <conditionalFormatting sqref="O43:O48">
    <cfRule type="cellIs" dxfId="263" priority="4522" operator="equal">
      <formula>"X"</formula>
    </cfRule>
  </conditionalFormatting>
  <conditionalFormatting sqref="O58:O68">
    <cfRule type="cellIs" dxfId="262" priority="3985" operator="equal">
      <formula>"X"</formula>
    </cfRule>
  </conditionalFormatting>
  <conditionalFormatting sqref="O74:O79">
    <cfRule type="cellIs" dxfId="261" priority="3538" operator="equal">
      <formula>"X"</formula>
    </cfRule>
  </conditionalFormatting>
  <conditionalFormatting sqref="O82">
    <cfRule type="cellIs" dxfId="260" priority="3460" operator="equal">
      <formula>"X"</formula>
    </cfRule>
  </conditionalFormatting>
  <conditionalFormatting sqref="O85:O87">
    <cfRule type="cellIs" dxfId="259" priority="93" operator="equal">
      <formula>"X"</formula>
    </cfRule>
  </conditionalFormatting>
  <conditionalFormatting sqref="O93:O105">
    <cfRule type="cellIs" dxfId="258" priority="2741" operator="equal">
      <formula>"X"</formula>
    </cfRule>
  </conditionalFormatting>
  <conditionalFormatting sqref="O114:O121">
    <cfRule type="cellIs" dxfId="257" priority="633" operator="equal">
      <formula>"X"</formula>
    </cfRule>
  </conditionalFormatting>
  <conditionalFormatting sqref="O124">
    <cfRule type="cellIs" dxfId="256" priority="573" operator="equal">
      <formula>"X"</formula>
    </cfRule>
  </conditionalFormatting>
  <conditionalFormatting sqref="O127:O132">
    <cfRule type="cellIs" dxfId="255" priority="12" operator="equal">
      <formula>"X"</formula>
    </cfRule>
  </conditionalFormatting>
  <conditionalFormatting sqref="O138:O149">
    <cfRule type="cellIs" dxfId="254" priority="60" operator="equal">
      <formula>"X"</formula>
    </cfRule>
  </conditionalFormatting>
  <conditionalFormatting sqref="O155:O160">
    <cfRule type="cellIs" dxfId="253" priority="391" operator="equal">
      <formula>"X"</formula>
    </cfRule>
  </conditionalFormatting>
  <conditionalFormatting sqref="O166:O169">
    <cfRule type="cellIs" dxfId="252" priority="386" operator="equal">
      <formula>"X"</formula>
    </cfRule>
  </conditionalFormatting>
  <conditionalFormatting sqref="O171">
    <cfRule type="cellIs" dxfId="251" priority="385" operator="equal">
      <formula>"X"</formula>
    </cfRule>
  </conditionalFormatting>
  <conditionalFormatting sqref="O173:O175">
    <cfRule type="cellIs" dxfId="250" priority="917" operator="equal">
      <formula>"X"</formula>
    </cfRule>
  </conditionalFormatting>
  <conditionalFormatting sqref="O181:O182">
    <cfRule type="cellIs" dxfId="249" priority="778" operator="equal">
      <formula>"X"</formula>
    </cfRule>
  </conditionalFormatting>
  <conditionalFormatting sqref="O184:O185">
    <cfRule type="cellIs" dxfId="248" priority="731" operator="equal">
      <formula>"X"</formula>
    </cfRule>
  </conditionalFormatting>
  <conditionalFormatting sqref="Q43:Q48">
    <cfRule type="expression" dxfId="247" priority="4509">
      <formula>AND($H43="X",O$17&lt;&gt;0)</formula>
    </cfRule>
    <cfRule type="expression" dxfId="246" priority="4510">
      <formula>AND(P43&lt;&gt;0,O$17&lt;&gt;0)</formula>
    </cfRule>
    <cfRule type="expression" dxfId="245" priority="4511">
      <formula>OR(P43=0,O$17=0)</formula>
    </cfRule>
  </conditionalFormatting>
  <conditionalFormatting sqref="Q58:Q87">
    <cfRule type="expression" dxfId="244" priority="81">
      <formula>AND($H58="X",O$17&lt;&gt;0)</formula>
    </cfRule>
    <cfRule type="expression" dxfId="243" priority="82">
      <formula>AND(P58&lt;&gt;0,O$17&lt;&gt;0)</formula>
    </cfRule>
    <cfRule type="expression" dxfId="242" priority="83">
      <formula>OR(P58=0,O$17=0)</formula>
    </cfRule>
  </conditionalFormatting>
  <conditionalFormatting sqref="Q93:Q110">
    <cfRule type="expression" dxfId="241" priority="2748">
      <formula>AND($H93="X",O$17&lt;&gt;0)</formula>
    </cfRule>
    <cfRule type="expression" dxfId="240" priority="2750">
      <formula>OR(P93=0,O$17=0)</formula>
    </cfRule>
    <cfRule type="expression" dxfId="239" priority="2749">
      <formula>AND(P93&lt;&gt;0,O$17&lt;&gt;0)</formula>
    </cfRule>
  </conditionalFormatting>
  <conditionalFormatting sqref="R43:R48">
    <cfRule type="cellIs" dxfId="238" priority="4521" operator="equal">
      <formula>"X"</formula>
    </cfRule>
  </conditionalFormatting>
  <conditionalFormatting sqref="R58:R68">
    <cfRule type="cellIs" dxfId="237" priority="3984" operator="equal">
      <formula>"X"</formula>
    </cfRule>
  </conditionalFormatting>
  <conditionalFormatting sqref="R74:R79">
    <cfRule type="cellIs" dxfId="236" priority="3537" operator="equal">
      <formula>"X"</formula>
    </cfRule>
  </conditionalFormatting>
  <conditionalFormatting sqref="R82">
    <cfRule type="cellIs" dxfId="235" priority="3459" operator="equal">
      <formula>"X"</formula>
    </cfRule>
  </conditionalFormatting>
  <conditionalFormatting sqref="R85:R87">
    <cfRule type="cellIs" dxfId="234" priority="92" operator="equal">
      <formula>"X"</formula>
    </cfRule>
  </conditionalFormatting>
  <conditionalFormatting sqref="R93:R105">
    <cfRule type="cellIs" dxfId="233" priority="2740" operator="equal">
      <formula>"X"</formula>
    </cfRule>
  </conditionalFormatting>
  <conditionalFormatting sqref="R114:R121">
    <cfRule type="cellIs" dxfId="232" priority="632" operator="equal">
      <formula>"X"</formula>
    </cfRule>
  </conditionalFormatting>
  <conditionalFormatting sqref="R124">
    <cfRule type="cellIs" dxfId="231" priority="572" operator="equal">
      <formula>"X"</formula>
    </cfRule>
  </conditionalFormatting>
  <conditionalFormatting sqref="R127:R132">
    <cfRule type="cellIs" dxfId="230" priority="11" operator="equal">
      <formula>"X"</formula>
    </cfRule>
  </conditionalFormatting>
  <conditionalFormatting sqref="R138:R149">
    <cfRule type="cellIs" dxfId="229" priority="59" operator="equal">
      <formula>"X"</formula>
    </cfRule>
  </conditionalFormatting>
  <conditionalFormatting sqref="R155:R160">
    <cfRule type="cellIs" dxfId="228" priority="390" operator="equal">
      <formula>"X"</formula>
    </cfRule>
  </conditionalFormatting>
  <conditionalFormatting sqref="R166:R169">
    <cfRule type="cellIs" dxfId="227" priority="384" operator="equal">
      <formula>"X"</formula>
    </cfRule>
  </conditionalFormatting>
  <conditionalFormatting sqref="R171">
    <cfRule type="cellIs" dxfId="226" priority="383" operator="equal">
      <formula>"X"</formula>
    </cfRule>
  </conditionalFormatting>
  <conditionalFormatting sqref="R173:R175">
    <cfRule type="cellIs" dxfId="225" priority="916" operator="equal">
      <formula>"X"</formula>
    </cfRule>
  </conditionalFormatting>
  <conditionalFormatting sqref="R181:R182">
    <cfRule type="cellIs" dxfId="224" priority="777" operator="equal">
      <formula>"X"</formula>
    </cfRule>
  </conditionalFormatting>
  <conditionalFormatting sqref="R184:R185">
    <cfRule type="cellIs" dxfId="223" priority="730" operator="equal">
      <formula>"X"</formula>
    </cfRule>
  </conditionalFormatting>
  <conditionalFormatting sqref="T43:T48">
    <cfRule type="expression" dxfId="222" priority="4508">
      <formula>OR(S43=0,R$17=0)</formula>
    </cfRule>
    <cfRule type="expression" dxfId="221" priority="4507">
      <formula>AND(S43&lt;&gt;0,R$17&lt;&gt;0)</formula>
    </cfRule>
    <cfRule type="expression" dxfId="220" priority="4506">
      <formula>AND($H43="X",R$17&lt;&gt;0)</formula>
    </cfRule>
  </conditionalFormatting>
  <conditionalFormatting sqref="T58:T87">
    <cfRule type="expression" dxfId="219" priority="79">
      <formula>AND(S58&lt;&gt;0,R$17&lt;&gt;0)</formula>
    </cfRule>
    <cfRule type="expression" dxfId="218" priority="78">
      <formula>AND($H58="X",R$17&lt;&gt;0)</formula>
    </cfRule>
    <cfRule type="expression" dxfId="217" priority="80">
      <formula>OR(S58=0,R$17=0)</formula>
    </cfRule>
  </conditionalFormatting>
  <conditionalFormatting sqref="T93:T110">
    <cfRule type="expression" dxfId="216" priority="2747">
      <formula>OR(S93=0,R$17=0)</formula>
    </cfRule>
    <cfRule type="expression" dxfId="215" priority="2745">
      <formula>AND($H93="X",R$17&lt;&gt;0)</formula>
    </cfRule>
    <cfRule type="expression" dxfId="214" priority="2746">
      <formula>AND(S93&lt;&gt;0,R$17&lt;&gt;0)</formula>
    </cfRule>
  </conditionalFormatting>
  <conditionalFormatting sqref="U43:U48">
    <cfRule type="cellIs" dxfId="213" priority="335" operator="equal">
      <formula>"X"</formula>
    </cfRule>
  </conditionalFormatting>
  <conditionalFormatting sqref="U58:U68">
    <cfRule type="cellIs" dxfId="212" priority="291" operator="equal">
      <formula>"X"</formula>
    </cfRule>
  </conditionalFormatting>
  <conditionalFormatting sqref="U74:U79">
    <cfRule type="cellIs" dxfId="211" priority="252" operator="equal">
      <formula>"X"</formula>
    </cfRule>
  </conditionalFormatting>
  <conditionalFormatting sqref="U82">
    <cfRule type="cellIs" dxfId="210" priority="242" operator="equal">
      <formula>"X"</formula>
    </cfRule>
  </conditionalFormatting>
  <conditionalFormatting sqref="U85:U87">
    <cfRule type="cellIs" dxfId="209" priority="71" operator="equal">
      <formula>"X"</formula>
    </cfRule>
  </conditionalFormatting>
  <conditionalFormatting sqref="U93:U105">
    <cfRule type="cellIs" dxfId="208" priority="176" operator="equal">
      <formula>"X"</formula>
    </cfRule>
  </conditionalFormatting>
  <conditionalFormatting sqref="U114:U121">
    <cfRule type="cellIs" dxfId="207" priority="140" operator="equal">
      <formula>"X"</formula>
    </cfRule>
  </conditionalFormatting>
  <conditionalFormatting sqref="U124">
    <cfRule type="cellIs" dxfId="206" priority="136" operator="equal">
      <formula>"X"</formula>
    </cfRule>
  </conditionalFormatting>
  <conditionalFormatting sqref="U127:U132">
    <cfRule type="cellIs" dxfId="205" priority="2" operator="equal">
      <formula>"X"</formula>
    </cfRule>
  </conditionalFormatting>
  <conditionalFormatting sqref="U138:U149">
    <cfRule type="cellIs" dxfId="204" priority="52" operator="equal">
      <formula>"X"</formula>
    </cfRule>
  </conditionalFormatting>
  <conditionalFormatting sqref="U155:U160">
    <cfRule type="cellIs" dxfId="203" priority="120" operator="equal">
      <formula>"X"</formula>
    </cfRule>
  </conditionalFormatting>
  <conditionalFormatting sqref="U166:U169">
    <cfRule type="cellIs" dxfId="202" priority="119" operator="equal">
      <formula>"X"</formula>
    </cfRule>
  </conditionalFormatting>
  <conditionalFormatting sqref="U171">
    <cfRule type="cellIs" dxfId="201" priority="118" operator="equal">
      <formula>"X"</formula>
    </cfRule>
  </conditionalFormatting>
  <conditionalFormatting sqref="U173:U175">
    <cfRule type="cellIs" dxfId="200" priority="145" operator="equal">
      <formula>"X"</formula>
    </cfRule>
  </conditionalFormatting>
  <conditionalFormatting sqref="U181:U182">
    <cfRule type="cellIs" dxfId="199" priority="143" operator="equal">
      <formula>"X"</formula>
    </cfRule>
  </conditionalFormatting>
  <conditionalFormatting sqref="U184:U185">
    <cfRule type="cellIs" dxfId="198" priority="141" operator="equal">
      <formula>"X"</formula>
    </cfRule>
  </conditionalFormatting>
  <conditionalFormatting sqref="W43:W48">
    <cfRule type="expression" dxfId="197" priority="116">
      <formula>OR(V43=0,U$17=0)</formula>
    </cfRule>
    <cfRule type="expression" dxfId="196" priority="115">
      <formula>AND(V43&lt;&gt;0,U$17&lt;&gt;0)</formula>
    </cfRule>
    <cfRule type="expression" dxfId="195" priority="114">
      <formula>AND($H43="X",U$17&lt;&gt;0)</formula>
    </cfRule>
  </conditionalFormatting>
  <conditionalFormatting sqref="W58:W87">
    <cfRule type="expression" dxfId="194" priority="70">
      <formula>OR(V58=0,U$17=0)</formula>
    </cfRule>
    <cfRule type="expression" dxfId="193" priority="69">
      <formula>AND(V58&lt;&gt;0,U$17&lt;&gt;0)</formula>
    </cfRule>
    <cfRule type="expression" dxfId="192" priority="68">
      <formula>AND($H58="X",U$17&lt;&gt;0)</formula>
    </cfRule>
  </conditionalFormatting>
  <conditionalFormatting sqref="W93:W110">
    <cfRule type="expression" dxfId="191" priority="105">
      <formula>AND($H93="X",U$17&lt;&gt;0)</formula>
    </cfRule>
    <cfRule type="expression" dxfId="190" priority="107">
      <formula>OR(V93=0,U$17=0)</formula>
    </cfRule>
    <cfRule type="expression" dxfId="189" priority="106">
      <formula>AND(V93&lt;&gt;0,U$17&lt;&gt;0)</formula>
    </cfRule>
  </conditionalFormatting>
  <conditionalFormatting sqref="W114:W132">
    <cfRule type="expression" dxfId="188" priority="7">
      <formula>OR(V114=0,U$17=0)</formula>
    </cfRule>
    <cfRule type="expression" dxfId="187" priority="6">
      <formula>AND(V114&lt;&gt;0,U$17&lt;&gt;0)</formula>
    </cfRule>
    <cfRule type="expression" dxfId="186" priority="5">
      <formula>AND($H114="X",U$17&lt;&gt;0)</formula>
    </cfRule>
  </conditionalFormatting>
  <conditionalFormatting sqref="W138:W149">
    <cfRule type="expression" dxfId="185" priority="54">
      <formula>AND(V138&lt;&gt;0,U$17&lt;&gt;0)</formula>
    </cfRule>
    <cfRule type="expression" dxfId="184" priority="55">
      <formula>OR(V138=0,U$17=0)</formula>
    </cfRule>
    <cfRule type="expression" dxfId="183" priority="53">
      <formula>AND($H138="X",U$17&lt;&gt;0)</formula>
    </cfRule>
  </conditionalFormatting>
  <conditionalFormatting sqref="W155:W175 W181:W182 W184:W185">
    <cfRule type="expression" dxfId="182" priority="355">
      <formula>AND($H155="X",U$17&lt;&gt;0)</formula>
    </cfRule>
    <cfRule type="expression" dxfId="181" priority="356">
      <formula>AND(V155&lt;&gt;0,U$17&lt;&gt;0)</formula>
    </cfRule>
    <cfRule type="expression" dxfId="180" priority="357">
      <formula>OR(V155=0,U$17=0)</formula>
    </cfRule>
  </conditionalFormatting>
  <conditionalFormatting sqref="X43:X48">
    <cfRule type="cellIs" dxfId="179" priority="4520" operator="equal">
      <formula>"X"</formula>
    </cfRule>
  </conditionalFormatting>
  <conditionalFormatting sqref="X58:X68">
    <cfRule type="cellIs" dxfId="178" priority="3983" operator="equal">
      <formula>"X"</formula>
    </cfRule>
  </conditionalFormatting>
  <conditionalFormatting sqref="X74:X75">
    <cfRule type="cellIs" dxfId="177" priority="3801" operator="equal">
      <formula>"X"</formula>
    </cfRule>
  </conditionalFormatting>
  <conditionalFormatting sqref="X78:X79">
    <cfRule type="cellIs" dxfId="176" priority="3536" operator="equal">
      <formula>"X"</formula>
    </cfRule>
  </conditionalFormatting>
  <conditionalFormatting sqref="X82">
    <cfRule type="cellIs" dxfId="175" priority="3458" operator="equal">
      <formula>"X"</formula>
    </cfRule>
  </conditionalFormatting>
  <conditionalFormatting sqref="X85:X87">
    <cfRule type="cellIs" dxfId="174" priority="91" operator="equal">
      <formula>"X"</formula>
    </cfRule>
  </conditionalFormatting>
  <conditionalFormatting sqref="X93">
    <cfRule type="cellIs" dxfId="173" priority="3113" operator="equal">
      <formula>"X"</formula>
    </cfRule>
  </conditionalFormatting>
  <conditionalFormatting sqref="X95:X105">
    <cfRule type="cellIs" dxfId="172" priority="2739" operator="equal">
      <formula>"X"</formula>
    </cfRule>
  </conditionalFormatting>
  <conditionalFormatting sqref="X114">
    <cfRule type="cellIs" dxfId="171" priority="2520" operator="equal">
      <formula>"X"</formula>
    </cfRule>
  </conditionalFormatting>
  <conditionalFormatting sqref="X116:X117">
    <cfRule type="cellIs" dxfId="170" priority="2109" operator="equal">
      <formula>"X"</formula>
    </cfRule>
  </conditionalFormatting>
  <conditionalFormatting sqref="X120:X121">
    <cfRule type="cellIs" dxfId="169" priority="631" operator="equal">
      <formula>"X"</formula>
    </cfRule>
  </conditionalFormatting>
  <conditionalFormatting sqref="X124">
    <cfRule type="cellIs" dxfId="168" priority="571" operator="equal">
      <formula>"X"</formula>
    </cfRule>
  </conditionalFormatting>
  <conditionalFormatting sqref="X127:X132">
    <cfRule type="cellIs" dxfId="167" priority="10" operator="equal">
      <formula>"X"</formula>
    </cfRule>
  </conditionalFormatting>
  <conditionalFormatting sqref="X138:X149">
    <cfRule type="cellIs" dxfId="166" priority="58" operator="equal">
      <formula>"X"</formula>
    </cfRule>
  </conditionalFormatting>
  <conditionalFormatting sqref="X155:X160">
    <cfRule type="cellIs" dxfId="165" priority="389" operator="equal">
      <formula>"X"</formula>
    </cfRule>
  </conditionalFormatting>
  <conditionalFormatting sqref="X166:X169">
    <cfRule type="cellIs" dxfId="164" priority="382" operator="equal">
      <formula>"X"</formula>
    </cfRule>
  </conditionalFormatting>
  <conditionalFormatting sqref="X171">
    <cfRule type="cellIs" dxfId="163" priority="381" operator="equal">
      <formula>"X"</formula>
    </cfRule>
  </conditionalFormatting>
  <conditionalFormatting sqref="X173:X175">
    <cfRule type="cellIs" dxfId="162" priority="915" operator="equal">
      <formula>"X"</formula>
    </cfRule>
  </conditionalFormatting>
  <conditionalFormatting sqref="X181:X182">
    <cfRule type="cellIs" dxfId="161" priority="776" operator="equal">
      <formula>"X"</formula>
    </cfRule>
  </conditionalFormatting>
  <conditionalFormatting sqref="Z43:Z48">
    <cfRule type="expression" dxfId="160" priority="4504">
      <formula>AND(Y43&lt;&gt;0,X$17&lt;&gt;0)</formula>
    </cfRule>
    <cfRule type="expression" dxfId="159" priority="4503">
      <formula>AND($H43="X",X$17&lt;&gt;0)</formula>
    </cfRule>
    <cfRule type="expression" dxfId="158" priority="4505">
      <formula>OR(Y43=0,X$17=0)</formula>
    </cfRule>
  </conditionalFormatting>
  <conditionalFormatting sqref="Z58:Z75">
    <cfRule type="expression" dxfId="157" priority="3786">
      <formula>AND(Y58&lt;&gt;0,X$17&lt;&gt;0)</formula>
    </cfRule>
    <cfRule type="expression" dxfId="156" priority="3787">
      <formula>OR(Y58=0,X$17=0)</formula>
    </cfRule>
    <cfRule type="expression" dxfId="155" priority="3785">
      <formula>AND($H58="X",X$17&lt;&gt;0)</formula>
    </cfRule>
  </conditionalFormatting>
  <conditionalFormatting sqref="Z78:Z87">
    <cfRule type="expression" dxfId="154" priority="77">
      <formula>OR(Y78=0,X$17=0)</formula>
    </cfRule>
    <cfRule type="expression" dxfId="153" priority="75">
      <formula>AND($H78="X",X$17&lt;&gt;0)</formula>
    </cfRule>
    <cfRule type="expression" dxfId="152" priority="76">
      <formula>AND(Y78&lt;&gt;0,X$17&lt;&gt;0)</formula>
    </cfRule>
  </conditionalFormatting>
  <conditionalFormatting sqref="Z93">
    <cfRule type="expression" dxfId="151" priority="3096">
      <formula>AND($H93="X",X$17&lt;&gt;0)</formula>
    </cfRule>
    <cfRule type="expression" dxfId="150" priority="3097">
      <formula>AND(Y93&lt;&gt;0,X$17&lt;&gt;0)</formula>
    </cfRule>
    <cfRule type="expression" dxfId="149" priority="3098">
      <formula>OR(Y93=0,X$17=0)</formula>
    </cfRule>
  </conditionalFormatting>
  <conditionalFormatting sqref="Z95:Z110">
    <cfRule type="expression" dxfId="148" priority="2760">
      <formula>AND($H95="X",X$17&lt;&gt;0)</formula>
    </cfRule>
    <cfRule type="expression" dxfId="147" priority="2761">
      <formula>AND(Y95&lt;&gt;0,X$17&lt;&gt;0)</formula>
    </cfRule>
    <cfRule type="expression" dxfId="146" priority="2762">
      <formula>OR(Y95=0,X$17=0)</formula>
    </cfRule>
  </conditionalFormatting>
  <conditionalFormatting sqref="Z114 AC114 AF114 AI114 AC116 AF116 AI116 Z116:Z117 AF155:AF159 K155:K175 N155:N175 Q155:Q175 T155:T175 Z155:Z175 AC155:AC175 AI155:AI175 AF166:AF175 K181:K182 Q181:Q182 T181:T182 Z181:Z182 AC181:AC182 AF181:AF182 AI181:AI182 N181:N183 AC184 Q184:Q185 T184:T185 K185 N185 AL191 AI191:AI192">
    <cfRule type="expression" dxfId="145" priority="4690">
      <formula>AND($H114="X",I$17&lt;&gt;0)</formula>
    </cfRule>
    <cfRule type="expression" dxfId="144" priority="4692">
      <formula>OR(J114=0,I$17=0)</formula>
    </cfRule>
    <cfRule type="expression" dxfId="143" priority="4691">
      <formula>AND(J114&lt;&gt;0,I$17&lt;&gt;0)</formula>
    </cfRule>
  </conditionalFormatting>
  <conditionalFormatting sqref="AA43:AA48">
    <cfRule type="cellIs" dxfId="142" priority="4519" operator="equal">
      <formula>"X"</formula>
    </cfRule>
  </conditionalFormatting>
  <conditionalFormatting sqref="AA58:AA68">
    <cfRule type="cellIs" dxfId="141" priority="3982" operator="equal">
      <formula>"X"</formula>
    </cfRule>
  </conditionalFormatting>
  <conditionalFormatting sqref="AA74:AA75">
    <cfRule type="cellIs" dxfId="140" priority="3800" operator="equal">
      <formula>"X"</formula>
    </cfRule>
  </conditionalFormatting>
  <conditionalFormatting sqref="AA78:AA79">
    <cfRule type="cellIs" dxfId="139" priority="3535" operator="equal">
      <formula>"X"</formula>
    </cfRule>
  </conditionalFormatting>
  <conditionalFormatting sqref="AA82">
    <cfRule type="cellIs" dxfId="138" priority="3457" operator="equal">
      <formula>"X"</formula>
    </cfRule>
  </conditionalFormatting>
  <conditionalFormatting sqref="AA85:AA87">
    <cfRule type="cellIs" dxfId="137" priority="90" operator="equal">
      <formula>"X"</formula>
    </cfRule>
  </conditionalFormatting>
  <conditionalFormatting sqref="AA93">
    <cfRule type="cellIs" dxfId="136" priority="3112" operator="equal">
      <formula>"X"</formula>
    </cfRule>
  </conditionalFormatting>
  <conditionalFormatting sqref="AA95:AA105">
    <cfRule type="cellIs" dxfId="135" priority="2738" operator="equal">
      <formula>"X"</formula>
    </cfRule>
  </conditionalFormatting>
  <conditionalFormatting sqref="AA114">
    <cfRule type="cellIs" dxfId="134" priority="2519" operator="equal">
      <formula>"X"</formula>
    </cfRule>
  </conditionalFormatting>
  <conditionalFormatting sqref="AA116">
    <cfRule type="cellIs" dxfId="133" priority="2487" operator="equal">
      <formula>"X"</formula>
    </cfRule>
  </conditionalFormatting>
  <conditionalFormatting sqref="AA120:AA121">
    <cfRule type="cellIs" dxfId="132" priority="630" operator="equal">
      <formula>"X"</formula>
    </cfRule>
  </conditionalFormatting>
  <conditionalFormatting sqref="AA124">
    <cfRule type="cellIs" dxfId="131" priority="570" operator="equal">
      <formula>"X"</formula>
    </cfRule>
  </conditionalFormatting>
  <conditionalFormatting sqref="AA127:AA132">
    <cfRule type="cellIs" dxfId="130" priority="9" operator="equal">
      <formula>"X"</formula>
    </cfRule>
  </conditionalFormatting>
  <conditionalFormatting sqref="AA138:AA149">
    <cfRule type="cellIs" dxfId="129" priority="57" operator="equal">
      <formula>"X"</formula>
    </cfRule>
  </conditionalFormatting>
  <conditionalFormatting sqref="AA155:AA160">
    <cfRule type="cellIs" dxfId="128" priority="388" operator="equal">
      <formula>"X"</formula>
    </cfRule>
  </conditionalFormatting>
  <conditionalFormatting sqref="AA166:AA169">
    <cfRule type="cellIs" dxfId="127" priority="376" operator="equal">
      <formula>"X"</formula>
    </cfRule>
  </conditionalFormatting>
  <conditionalFormatting sqref="AA171">
    <cfRule type="cellIs" dxfId="126" priority="375" operator="equal">
      <formula>"X"</formula>
    </cfRule>
  </conditionalFormatting>
  <conditionalFormatting sqref="AA173:AA175">
    <cfRule type="cellIs" dxfId="125" priority="914" operator="equal">
      <formula>"X"</formula>
    </cfRule>
  </conditionalFormatting>
  <conditionalFormatting sqref="AA181:AA182">
    <cfRule type="cellIs" dxfId="124" priority="775" operator="equal">
      <formula>"X"</formula>
    </cfRule>
  </conditionalFormatting>
  <conditionalFormatting sqref="AA184">
    <cfRule type="cellIs" dxfId="123" priority="737" operator="equal">
      <formula>"X"</formula>
    </cfRule>
  </conditionalFormatting>
  <conditionalFormatting sqref="AC43:AC48">
    <cfRule type="expression" dxfId="122" priority="4502">
      <formula>OR(AB43=0,AA$17=0)</formula>
    </cfRule>
    <cfRule type="expression" dxfId="121" priority="4500">
      <formula>AND($H43="X",AA$17&lt;&gt;0)</formula>
    </cfRule>
    <cfRule type="expression" dxfId="120" priority="4501">
      <formula>AND(AB43&lt;&gt;0,AA$17&lt;&gt;0)</formula>
    </cfRule>
  </conditionalFormatting>
  <conditionalFormatting sqref="AC58:AC75">
    <cfRule type="expression" dxfId="119" priority="3784">
      <formula>OR(AB58=0,AA$17=0)</formula>
    </cfRule>
    <cfRule type="expression" dxfId="118" priority="3783">
      <formula>AND(AB58&lt;&gt;0,AA$17&lt;&gt;0)</formula>
    </cfRule>
    <cfRule type="expression" dxfId="117" priority="3782">
      <formula>AND($H58="X",AA$17&lt;&gt;0)</formula>
    </cfRule>
  </conditionalFormatting>
  <conditionalFormatting sqref="AC78:AC87">
    <cfRule type="expression" dxfId="116" priority="74">
      <formula>OR(AB78=0,AA$17=0)</formula>
    </cfRule>
    <cfRule type="expression" dxfId="115" priority="73">
      <formula>AND(AB78&lt;&gt;0,AA$17&lt;&gt;0)</formula>
    </cfRule>
    <cfRule type="expression" dxfId="114" priority="72">
      <formula>AND($H78="X",AA$17&lt;&gt;0)</formula>
    </cfRule>
  </conditionalFormatting>
  <conditionalFormatting sqref="AC93">
    <cfRule type="expression" dxfId="113" priority="3094">
      <formula>AND(AB93&lt;&gt;0,AA$17&lt;&gt;0)</formula>
    </cfRule>
    <cfRule type="expression" dxfId="112" priority="3093">
      <formula>AND($H93="X",AA$17&lt;&gt;0)</formula>
    </cfRule>
    <cfRule type="expression" dxfId="111" priority="3095">
      <formula>OR(AB93=0,AA$17=0)</formula>
    </cfRule>
  </conditionalFormatting>
  <conditionalFormatting sqref="AC95:AC110">
    <cfRule type="expression" dxfId="110" priority="2757">
      <formula>AND($H95="X",AA$17&lt;&gt;0)</formula>
    </cfRule>
    <cfRule type="expression" dxfId="109" priority="2758">
      <formula>AND(AB95&lt;&gt;0,AA$17&lt;&gt;0)</formula>
    </cfRule>
    <cfRule type="expression" dxfId="108" priority="2759">
      <formula>OR(AB95=0,AA$17=0)</formula>
    </cfRule>
  </conditionalFormatting>
  <conditionalFormatting sqref="AD43:AD48">
    <cfRule type="cellIs" dxfId="107" priority="4518" operator="equal">
      <formula>"X"</formula>
    </cfRule>
  </conditionalFormatting>
  <conditionalFormatting sqref="AD58:AD59">
    <cfRule type="cellIs" dxfId="106" priority="4222" operator="equal">
      <formula>"X"</formula>
    </cfRule>
  </conditionalFormatting>
  <conditionalFormatting sqref="AD61:AD62">
    <cfRule type="cellIs" dxfId="105" priority="3777" operator="equal">
      <formula>"X"</formula>
    </cfRule>
  </conditionalFormatting>
  <conditionalFormatting sqref="AD74">
    <cfRule type="cellIs" dxfId="104" priority="3773" operator="equal">
      <formula>"X"</formula>
    </cfRule>
  </conditionalFormatting>
  <conditionalFormatting sqref="AD78:AD79">
    <cfRule type="cellIs" dxfId="103" priority="3636" operator="equal">
      <formula>"X"</formula>
    </cfRule>
  </conditionalFormatting>
  <conditionalFormatting sqref="AD82">
    <cfRule type="cellIs" dxfId="102" priority="3624" operator="equal">
      <formula>"X"</formula>
    </cfRule>
  </conditionalFormatting>
  <conditionalFormatting sqref="AD85:AD87">
    <cfRule type="cellIs" dxfId="101" priority="99" operator="equal">
      <formula>"X"</formula>
    </cfRule>
  </conditionalFormatting>
  <conditionalFormatting sqref="AD93">
    <cfRule type="cellIs" dxfId="100" priority="3111" operator="equal">
      <formula>"X"</formula>
    </cfRule>
  </conditionalFormatting>
  <conditionalFormatting sqref="AD95">
    <cfRule type="cellIs" dxfId="99" priority="3063" operator="equal">
      <formula>"X"</formula>
    </cfRule>
  </conditionalFormatting>
  <conditionalFormatting sqref="AD97">
    <cfRule type="cellIs" dxfId="98" priority="2993" operator="equal">
      <formula>"X"</formula>
    </cfRule>
  </conditionalFormatting>
  <conditionalFormatting sqref="AD99:AD100">
    <cfRule type="cellIs" dxfId="97" priority="2929" operator="equal">
      <formula>"X"</formula>
    </cfRule>
  </conditionalFormatting>
  <conditionalFormatting sqref="AD114">
    <cfRule type="cellIs" dxfId="96" priority="2518" operator="equal">
      <formula>"X"</formula>
    </cfRule>
  </conditionalFormatting>
  <conditionalFormatting sqref="AD116">
    <cfRule type="cellIs" dxfId="95" priority="2486" operator="equal">
      <formula>"X"</formula>
    </cfRule>
  </conditionalFormatting>
  <conditionalFormatting sqref="AD120:AD121">
    <cfRule type="cellIs" dxfId="94" priority="654" operator="equal">
      <formula>"X"</formula>
    </cfRule>
  </conditionalFormatting>
  <conditionalFormatting sqref="AD124">
    <cfRule type="cellIs" dxfId="93" priority="644" operator="equal">
      <formula>"X"</formula>
    </cfRule>
  </conditionalFormatting>
  <conditionalFormatting sqref="AD127:AD132">
    <cfRule type="cellIs" dxfId="92" priority="8" operator="equal">
      <formula>"X"</formula>
    </cfRule>
  </conditionalFormatting>
  <conditionalFormatting sqref="AD138:AD149">
    <cfRule type="cellIs" dxfId="91" priority="56" operator="equal">
      <formula>"X"</formula>
    </cfRule>
  </conditionalFormatting>
  <conditionalFormatting sqref="AD155:AD159">
    <cfRule type="cellIs" dxfId="90" priority="1473" operator="equal">
      <formula>"X"</formula>
    </cfRule>
  </conditionalFormatting>
  <conditionalFormatting sqref="AD166:AD169">
    <cfRule type="cellIs" dxfId="89" priority="380" operator="equal">
      <formula>"X"</formula>
    </cfRule>
  </conditionalFormatting>
  <conditionalFormatting sqref="AD171">
    <cfRule type="cellIs" dxfId="88" priority="379" operator="equal">
      <formula>"X"</formula>
    </cfRule>
  </conditionalFormatting>
  <conditionalFormatting sqref="AD173:AD175">
    <cfRule type="cellIs" dxfId="87" priority="913" operator="equal">
      <formula>"X"</formula>
    </cfRule>
  </conditionalFormatting>
  <conditionalFormatting sqref="AD181:AD182">
    <cfRule type="cellIs" dxfId="86" priority="774" operator="equal">
      <formula>"X"</formula>
    </cfRule>
  </conditionalFormatting>
  <conditionalFormatting sqref="AF43:AF48">
    <cfRule type="expression" dxfId="85" priority="4499">
      <formula>OR(AE43=0,AD$17=0)</formula>
    </cfRule>
    <cfRule type="expression" dxfId="84" priority="4498">
      <formula>AND(AE43&lt;&gt;0,AD$17&lt;&gt;0)</formula>
    </cfRule>
    <cfRule type="expression" dxfId="83" priority="4497">
      <formula>AND($H43="X",AD$17&lt;&gt;0)</formula>
    </cfRule>
  </conditionalFormatting>
  <conditionalFormatting sqref="AF58:AF59">
    <cfRule type="expression" dxfId="82" priority="4203">
      <formula>OR(AE58=0,AD$17=0)</formula>
    </cfRule>
    <cfRule type="expression" dxfId="81" priority="4202">
      <formula>AND(AE58&lt;&gt;0,AD$17&lt;&gt;0)</formula>
    </cfRule>
    <cfRule type="expression" dxfId="80" priority="4201">
      <formula>AND($H58="X",AD$17&lt;&gt;0)</formula>
    </cfRule>
  </conditionalFormatting>
  <conditionalFormatting sqref="AF61:AF62">
    <cfRule type="expression" dxfId="79" priority="3776">
      <formula>OR(AE61=0,AD$17=0)</formula>
    </cfRule>
    <cfRule type="expression" dxfId="78" priority="3775">
      <formula>AND(AE61&lt;&gt;0,AD$17&lt;&gt;0)</formula>
    </cfRule>
    <cfRule type="expression" dxfId="77" priority="3774">
      <formula>AND($H61="X",AD$17&lt;&gt;0)</formula>
    </cfRule>
  </conditionalFormatting>
  <conditionalFormatting sqref="AF74">
    <cfRule type="expression" dxfId="76" priority="3772">
      <formula>OR(AE74=0,AD$17=0)</formula>
    </cfRule>
    <cfRule type="expression" dxfId="75" priority="3770">
      <formula>AND($H74="X",AD$17&lt;&gt;0)</formula>
    </cfRule>
    <cfRule type="expression" dxfId="74" priority="3771">
      <formula>AND(AE74&lt;&gt;0,AD$17&lt;&gt;0)</formula>
    </cfRule>
  </conditionalFormatting>
  <conditionalFormatting sqref="AF78:AF87">
    <cfRule type="expression" dxfId="73" priority="97">
      <formula>AND(AE78&lt;&gt;0,AD$17&lt;&gt;0)</formula>
    </cfRule>
    <cfRule type="expression" dxfId="72" priority="96">
      <formula>AND($H78="X",AD$17&lt;&gt;0)</formula>
    </cfRule>
    <cfRule type="expression" dxfId="71" priority="98">
      <formula>OR(AE78=0,AD$17=0)</formula>
    </cfRule>
  </conditionalFormatting>
  <conditionalFormatting sqref="AF93">
    <cfRule type="expression" dxfId="70" priority="3090">
      <formula>AND($H93="X",AD$17&lt;&gt;0)</formula>
    </cfRule>
    <cfRule type="expression" dxfId="69" priority="3092">
      <formula>OR(AE93=0,AD$17=0)</formula>
    </cfRule>
    <cfRule type="expression" dxfId="68" priority="3091">
      <formula>AND(AE93&lt;&gt;0,AD$17&lt;&gt;0)</formula>
    </cfRule>
  </conditionalFormatting>
  <conditionalFormatting sqref="AF95">
    <cfRule type="expression" dxfId="67" priority="3042">
      <formula>AND($H95="X",AD$17&lt;&gt;0)</formula>
    </cfRule>
    <cfRule type="expression" dxfId="66" priority="3043">
      <formula>AND(AE95&lt;&gt;0,AD$17&lt;&gt;0)</formula>
    </cfRule>
    <cfRule type="expression" dxfId="65" priority="3044">
      <formula>OR(AE95=0,AD$17=0)</formula>
    </cfRule>
  </conditionalFormatting>
  <conditionalFormatting sqref="AF97">
    <cfRule type="expression" dxfId="64" priority="2979">
      <formula>AND(AE97&lt;&gt;0,AD$17&lt;&gt;0)</formula>
    </cfRule>
    <cfRule type="expression" dxfId="63" priority="2978">
      <formula>AND($H97="X",AD$17&lt;&gt;0)</formula>
    </cfRule>
    <cfRule type="expression" dxfId="62" priority="2980">
      <formula>OR(AE97=0,AD$17=0)</formula>
    </cfRule>
  </conditionalFormatting>
  <conditionalFormatting sqref="AF99:AF100">
    <cfRule type="expression" dxfId="61" priority="2915">
      <formula>AND(AE99&lt;&gt;0,AD$17&lt;&gt;0)</formula>
    </cfRule>
    <cfRule type="expression" dxfId="60" priority="2914">
      <formula>AND($H99="X",AD$17&lt;&gt;0)</formula>
    </cfRule>
    <cfRule type="expression" dxfId="59" priority="2916">
      <formula>OR(AE99=0,AD$17=0)</formula>
    </cfRule>
  </conditionalFormatting>
  <conditionalFormatting sqref="AG29:AG32">
    <cfRule type="cellIs" dxfId="58" priority="7407" operator="equal">
      <formula>"X"</formula>
    </cfRule>
  </conditionalFormatting>
  <conditionalFormatting sqref="AG35">
    <cfRule type="cellIs" dxfId="57" priority="2103" operator="equal">
      <formula>"X"</formula>
    </cfRule>
  </conditionalFormatting>
  <conditionalFormatting sqref="AG43:AG52">
    <cfRule type="cellIs" dxfId="56" priority="4477" operator="equal">
      <formula>"X"</formula>
    </cfRule>
  </conditionalFormatting>
  <conditionalFormatting sqref="AG58:AG68">
    <cfRule type="cellIs" dxfId="55" priority="3724" operator="equal">
      <formula>"X"</formula>
    </cfRule>
  </conditionalFormatting>
  <conditionalFormatting sqref="AG74:AG75">
    <cfRule type="cellIs" dxfId="54" priority="3689" operator="equal">
      <formula>"X"</formula>
    </cfRule>
  </conditionalFormatting>
  <conditionalFormatting sqref="AG78:AG79">
    <cfRule type="cellIs" dxfId="53" priority="3679" operator="equal">
      <formula>"X"</formula>
    </cfRule>
  </conditionalFormatting>
  <conditionalFormatting sqref="AG82">
    <cfRule type="cellIs" dxfId="52" priority="3664" operator="equal">
      <formula>"X"</formula>
    </cfRule>
  </conditionalFormatting>
  <conditionalFormatting sqref="AG85:AG87">
    <cfRule type="cellIs" dxfId="51" priority="103" operator="equal">
      <formula>"X"</formula>
    </cfRule>
  </conditionalFormatting>
  <conditionalFormatting sqref="AG93">
    <cfRule type="cellIs" dxfId="50" priority="3118" operator="equal">
      <formula>"X"</formula>
    </cfRule>
  </conditionalFormatting>
  <conditionalFormatting sqref="AG95:AG105">
    <cfRule type="cellIs" dxfId="49" priority="2744" operator="equal">
      <formula>"X"</formula>
    </cfRule>
  </conditionalFormatting>
  <conditionalFormatting sqref="AG114">
    <cfRule type="cellIs" dxfId="48" priority="2525" operator="equal">
      <formula>"X"</formula>
    </cfRule>
  </conditionalFormatting>
  <conditionalFormatting sqref="AG116">
    <cfRule type="cellIs" dxfId="47" priority="2493" operator="equal">
      <formula>"X"</formula>
    </cfRule>
  </conditionalFormatting>
  <conditionalFormatting sqref="AG120:AG121">
    <cfRule type="cellIs" dxfId="46" priority="674" operator="equal">
      <formula>"X"</formula>
    </cfRule>
  </conditionalFormatting>
  <conditionalFormatting sqref="AG124">
    <cfRule type="cellIs" dxfId="45" priority="664" operator="equal">
      <formula>"X"</formula>
    </cfRule>
  </conditionalFormatting>
  <conditionalFormatting sqref="AG127:AG132">
    <cfRule type="cellIs" dxfId="44" priority="15" operator="equal">
      <formula>"X"</formula>
    </cfRule>
  </conditionalFormatting>
  <conditionalFormatting sqref="AG138:AG149">
    <cfRule type="cellIs" dxfId="43" priority="63" operator="equal">
      <formula>"X"</formula>
    </cfRule>
  </conditionalFormatting>
  <conditionalFormatting sqref="AG155:AG160">
    <cfRule type="cellIs" dxfId="42" priority="387" operator="equal">
      <formula>"X"</formula>
    </cfRule>
  </conditionalFormatting>
  <conditionalFormatting sqref="AG166:AG169">
    <cfRule type="cellIs" dxfId="41" priority="378" operator="equal">
      <formula>"X"</formula>
    </cfRule>
  </conditionalFormatting>
  <conditionalFormatting sqref="AG171">
    <cfRule type="cellIs" dxfId="40" priority="377" operator="equal">
      <formula>"X"</formula>
    </cfRule>
  </conditionalFormatting>
  <conditionalFormatting sqref="AG173:AG175">
    <cfRule type="cellIs" dxfId="39" priority="920" operator="equal">
      <formula>"X"</formula>
    </cfRule>
  </conditionalFormatting>
  <conditionalFormatting sqref="AG181:AG182">
    <cfRule type="cellIs" dxfId="38" priority="781" operator="equal">
      <formula>"X"</formula>
    </cfRule>
  </conditionalFormatting>
  <conditionalFormatting sqref="AG191:AG192">
    <cfRule type="cellIs" dxfId="37" priority="681" operator="equal">
      <formula>"X"</formula>
    </cfRule>
  </conditionalFormatting>
  <conditionalFormatting sqref="AH26:AH37">
    <cfRule type="expression" dxfId="36" priority="1" stopIfTrue="1">
      <formula>AND($H26="X",AH20&lt;&gt;0)</formula>
    </cfRule>
  </conditionalFormatting>
  <conditionalFormatting sqref="AI26:AI37">
    <cfRule type="expression" dxfId="35" priority="2105">
      <formula>AND($H26="X",AG$17&lt;&gt;0)</formula>
    </cfRule>
    <cfRule type="expression" dxfId="34" priority="4752">
      <formula>OR(AH26=0,AG$17=0)</formula>
    </cfRule>
    <cfRule type="expression" dxfId="33" priority="4751">
      <formula>AND(AH26&lt;&gt;0,AG$17&lt;&gt;0)</formula>
    </cfRule>
  </conditionalFormatting>
  <conditionalFormatting sqref="AI43:AI52">
    <cfRule type="expression" dxfId="32" priority="4474">
      <formula>AND($H43="X",AG$17&lt;&gt;0)</formula>
    </cfRule>
    <cfRule type="expression" dxfId="31" priority="4475">
      <formula>AND(AH43&lt;&gt;0,AG$17&lt;&gt;0)</formula>
    </cfRule>
    <cfRule type="expression" dxfId="30" priority="4476">
      <formula>OR(AH43=0,AG$17=0)</formula>
    </cfRule>
  </conditionalFormatting>
  <conditionalFormatting sqref="AI58:AI75">
    <cfRule type="expression" dxfId="29" priority="3688">
      <formula>OR(AH58=0,AG$17=0)</formula>
    </cfRule>
    <cfRule type="expression" dxfId="28" priority="3687">
      <formula>AND(AH58&lt;&gt;0,AG$17&lt;&gt;0)</formula>
    </cfRule>
    <cfRule type="expression" dxfId="27" priority="3686">
      <formula>AND($H58="X",AG$17&lt;&gt;0)</formula>
    </cfRule>
  </conditionalFormatting>
  <conditionalFormatting sqref="AI78:AI87">
    <cfRule type="expression" dxfId="26" priority="102">
      <formula>OR(AH78=0,AG$17=0)</formula>
    </cfRule>
    <cfRule type="expression" dxfId="25" priority="100">
      <formula>AND($H78="X",AG$17&lt;&gt;0)</formula>
    </cfRule>
    <cfRule type="expression" dxfId="24" priority="101">
      <formula>AND(AH78&lt;&gt;0,AG$17&lt;&gt;0)</formula>
    </cfRule>
  </conditionalFormatting>
  <conditionalFormatting sqref="AI93">
    <cfRule type="expression" dxfId="23" priority="3087">
      <formula>AND($H93="X",AG$17&lt;&gt;0)</formula>
    </cfRule>
    <cfRule type="expression" dxfId="22" priority="3088">
      <formula>AND(AH93&lt;&gt;0,AG$17&lt;&gt;0)</formula>
    </cfRule>
    <cfRule type="expression" dxfId="21" priority="3089">
      <formula>OR(AH93=0,AG$17=0)</formula>
    </cfRule>
  </conditionalFormatting>
  <conditionalFormatting sqref="AI95:AI110">
    <cfRule type="expression" dxfId="20" priority="2751">
      <formula>AND($H95="X",AG$17&lt;&gt;0)</formula>
    </cfRule>
    <cfRule type="expression" dxfId="19" priority="2752">
      <formula>AND(AH95&lt;&gt;0,AG$17&lt;&gt;0)</formula>
    </cfRule>
    <cfRule type="expression" dxfId="18" priority="2753">
      <formula>OR(AH95=0,AG$17=0)</formula>
    </cfRule>
  </conditionalFormatting>
  <conditionalFormatting sqref="AJ23:AJ25">
    <cfRule type="cellIs" dxfId="17" priority="4794" operator="equal">
      <formula>"X"</formula>
    </cfRule>
  </conditionalFormatting>
  <conditionalFormatting sqref="AJ29 AJ31:AJ32">
    <cfRule type="cellIs" dxfId="16" priority="7405" operator="equal">
      <formula>"X"</formula>
    </cfRule>
  </conditionalFormatting>
  <conditionalFormatting sqref="AJ35">
    <cfRule type="cellIs" dxfId="15" priority="2102" operator="equal">
      <formula>"X"</formula>
    </cfRule>
  </conditionalFormatting>
  <conditionalFormatting sqref="AJ49:AJ52">
    <cfRule type="cellIs" dxfId="14" priority="4463" operator="equal">
      <formula>"X"</formula>
    </cfRule>
  </conditionalFormatting>
  <conditionalFormatting sqref="AJ191">
    <cfRule type="cellIs" dxfId="13" priority="685" operator="equal">
      <formula>"X"</formula>
    </cfRule>
  </conditionalFormatting>
  <conditionalFormatting sqref="AK23:AK26">
    <cfRule type="expression" dxfId="12" priority="4802" stopIfTrue="1">
      <formula>AND($H23="X",AK17&lt;&gt;0)</formula>
    </cfRule>
  </conditionalFormatting>
  <conditionalFormatting sqref="AK27">
    <cfRule type="expression" dxfId="11" priority="8429" stopIfTrue="1">
      <formula>AND($H27="X",#REF!&lt;&gt;0)</formula>
    </cfRule>
  </conditionalFormatting>
  <conditionalFormatting sqref="AL23">
    <cfRule type="expression" dxfId="10" priority="4803">
      <formula>AND($H$23="X",AJ$17&lt;&gt;0)</formula>
    </cfRule>
  </conditionalFormatting>
  <conditionalFormatting sqref="AL23:AL29">
    <cfRule type="expression" dxfId="9" priority="4742">
      <formula>AND(AK23&lt;&gt;0,AJ$17&lt;&gt;0)</formula>
    </cfRule>
    <cfRule type="expression" dxfId="8" priority="4743">
      <formula>OR(AK23=0,AJ$17=0)</formula>
    </cfRule>
  </conditionalFormatting>
  <conditionalFormatting sqref="AL24">
    <cfRule type="expression" dxfId="7" priority="4796">
      <formula>AND($H$24="X",AJ$17&lt;&gt;0)</formula>
    </cfRule>
  </conditionalFormatting>
  <conditionalFormatting sqref="AL25:AL29">
    <cfRule type="expression" dxfId="6" priority="4741">
      <formula>AND($H25="X",AJ$17&lt;&gt;0)</formula>
    </cfRule>
  </conditionalFormatting>
  <conditionalFormatting sqref="AL31:AL37">
    <cfRule type="expression" dxfId="5" priority="4717">
      <formula>AND($H31="X",AJ$17&lt;&gt;0)</formula>
    </cfRule>
    <cfRule type="expression" dxfId="4" priority="4719">
      <formula>OR(AK31=0,AJ$17=0)</formula>
    </cfRule>
    <cfRule type="expression" dxfId="3" priority="4718">
      <formula>AND(AK31&lt;&gt;0,AJ$17&lt;&gt;0)</formula>
    </cfRule>
  </conditionalFormatting>
  <conditionalFormatting sqref="AL49:AL52">
    <cfRule type="expression" dxfId="2" priority="4462">
      <formula>OR(AK49=0,AJ$17=0)</formula>
    </cfRule>
    <cfRule type="expression" dxfId="1" priority="4461">
      <formula>AND(AK49&lt;&gt;0,AJ$17&lt;&gt;0)</formula>
    </cfRule>
    <cfRule type="expression" dxfId="0" priority="4460">
      <formula>AND($H49="X",AJ$17&lt;&gt;0)</formula>
    </cfRule>
  </conditionalFormatting>
  <dataValidations count="2">
    <dataValidation allowBlank="1" showInputMessage="1" showErrorMessage="1" sqref="I21:AL21" xr:uid="{00000000-0002-0000-0000-000000000000}"/>
    <dataValidation type="decimal" errorStyle="warning" operator="lessThanOrEqual" allowBlank="1" showInputMessage="1" showErrorMessage="1" error="Inserito un valore maggiore del 10%" prompt="Ammessi valori inferiori al 10%" sqref="AL14" xr:uid="{00000000-0002-0000-0000-000001000000}">
      <formula1>0.1</formula1>
    </dataValidation>
  </dataValidations>
  <pageMargins left="0.25" right="0.25" top="1.0083333333333333" bottom="0.86510416666666667" header="0.3" footer="0.3"/>
  <pageSetup paperSize="9" scale="44" fitToHeight="0" orientation="portrait" horizontalDpi="1200" verticalDpi="1200" r:id="rId1"/>
  <headerFooter alignWithMargins="0">
    <oddHeader>&amp;C&amp;G</oddHeader>
    <oddFooter xml:space="preserve">&amp;LFoglio di calcolo a cura della Commissione Specifiche dell'Ordine Ingegneri di Roma - Rev.2025&amp;RRedatto: Ing. Giuseppe.Capilli </oddFooter>
  </headerFooter>
  <rowBreaks count="4" manualBreakCount="4">
    <brk id="11" max="35" man="1"/>
    <brk id="56" max="38" man="1"/>
    <brk id="135" max="35" man="1"/>
    <brk id="188" max="35" man="1"/>
  </rowBreaks>
  <drawing r:id="rId2"/>
  <legacyDrawingHF r:id="rId3"/>
  <extLst>
    <ext xmlns:x14="http://schemas.microsoft.com/office/spreadsheetml/2009/9/main" uri="{CCE6A557-97BC-4b89-ADB6-D9C93CAAB3DF}">
      <x14:dataValidations xmlns:xm="http://schemas.microsoft.com/office/excel/2006/main" count="9">
        <x14:dataValidation type="list" allowBlank="1" showInputMessage="1" showErrorMessage="1" promptTitle="Edilizia" xr:uid="{00000000-0002-0000-0000-000002000000}">
          <x14:formula1>
            <xm:f>'Tabella-Z1'!$J$4:$J$25</xm:f>
          </x14:formula1>
          <xm:sqref>I19:K19</xm:sqref>
        </x14:dataValidation>
        <x14:dataValidation type="list" allowBlank="1" showInputMessage="1" showErrorMessage="1" promptTitle="Strutture" xr:uid="{00000000-0002-0000-0000-000003000000}">
          <x14:formula1>
            <xm:f>'Tabella-Z1'!$J$26:$J$31</xm:f>
          </x14:formula1>
          <xm:sqref>L19:N19</xm:sqref>
        </x14:dataValidation>
        <x14:dataValidation type="list" allowBlank="1" showInputMessage="1" showErrorMessage="1" promptTitle="Impianti" xr:uid="{00000000-0002-0000-0000-000004000000}">
          <x14:formula1>
            <xm:f>'Tabella-Z1'!$J$32:$J$44</xm:f>
          </x14:formula1>
          <xm:sqref>O19:W19</xm:sqref>
        </x14:dataValidation>
        <x14:dataValidation type="list" allowBlank="1" showInputMessage="1" showErrorMessage="1" promptTitle="Viabilità" xr:uid="{00000000-0002-0000-0000-000005000000}">
          <x14:formula1>
            <xm:f>'Tabella-Z1'!$J$46:$J$48</xm:f>
          </x14:formula1>
          <xm:sqref>X19:Z19</xm:sqref>
        </x14:dataValidation>
        <x14:dataValidation type="list" allowBlank="1" showInputMessage="1" showErrorMessage="1" promptTitle="Idraulica" xr:uid="{00000000-0002-0000-0000-000006000000}">
          <x14:formula1>
            <xm:f>'Tabella-Z1'!$J$49:$J$53</xm:f>
          </x14:formula1>
          <xm:sqref>AA19:AC19</xm:sqref>
        </x14:dataValidation>
        <x14:dataValidation type="list" allowBlank="1" showInputMessage="1" showErrorMessage="1" promptTitle="TIC" xr:uid="{00000000-0002-0000-0000-000007000000}">
          <x14:formula1>
            <xm:f>'Tabella-Z1'!$J$54:$J$56</xm:f>
          </x14:formula1>
          <xm:sqref>AD19:AF19</xm:sqref>
        </x14:dataValidation>
        <x14:dataValidation type="list" allowBlank="1" showInputMessage="1" showErrorMessage="1" promptTitle="Paesaggio" xr:uid="{00000000-0002-0000-0000-000008000000}">
          <x14:formula1>
            <xm:f>'Tabella-Z1'!$J$57:$J$62</xm:f>
          </x14:formula1>
          <xm:sqref>AG19:AI19</xm:sqref>
        </x14:dataValidation>
        <x14:dataValidation type="list" allowBlank="1" showInputMessage="1" showErrorMessage="1" xr:uid="{00000000-0002-0000-0000-000009000000}">
          <x14:formula1>
            <xm:f>'Tabella-Z1'!$J$63:$J$65</xm:f>
          </x14:formula1>
          <xm:sqref>AJ19:AL19</xm:sqref>
        </x14:dataValidation>
        <x14:dataValidation type="list" allowBlank="1" showInputMessage="1" showErrorMessage="1" xr:uid="{00000000-0002-0000-0000-00000A000000}">
          <x14:formula1>
            <xm:f>'Tabella-Z2'!$A$164:$A$165</xm:f>
          </x14:formula1>
          <xm:sqref>T14 AF14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dimension ref="A1:L65"/>
  <sheetViews>
    <sheetView zoomScaleNormal="100" workbookViewId="0">
      <selection activeCell="I27" sqref="I27"/>
    </sheetView>
  </sheetViews>
  <sheetFormatPr defaultRowHeight="12.75" x14ac:dyDescent="0.2"/>
  <cols>
    <col min="1" max="1" width="16.7109375" customWidth="1"/>
    <col min="2" max="2" width="22.7109375" customWidth="1"/>
    <col min="3" max="3" width="6.42578125" customWidth="1"/>
    <col min="7" max="7" width="48.140625" customWidth="1"/>
    <col min="8" max="9" width="11.85546875" customWidth="1"/>
    <col min="10" max="10" width="41.42578125" hidden="1" customWidth="1"/>
    <col min="11" max="11" width="9.140625" hidden="1" customWidth="1"/>
    <col min="12" max="12" width="11.7109375" hidden="1" customWidth="1"/>
  </cols>
  <sheetData>
    <row r="1" spans="1:12" ht="28.5" customHeight="1" thickBot="1" x14ac:dyDescent="0.25">
      <c r="A1" s="704" t="s">
        <v>32</v>
      </c>
      <c r="B1" s="705"/>
      <c r="C1" s="705"/>
      <c r="D1" s="705"/>
      <c r="E1" s="705"/>
      <c r="F1" s="705"/>
      <c r="G1" s="705"/>
      <c r="H1" s="706"/>
    </row>
    <row r="2" spans="1:12" ht="41.25" customHeight="1" x14ac:dyDescent="0.2">
      <c r="A2" s="707" t="s">
        <v>73</v>
      </c>
      <c r="B2" s="709" t="s">
        <v>74</v>
      </c>
      <c r="C2" s="709" t="s">
        <v>75</v>
      </c>
      <c r="D2" s="711" t="s">
        <v>33</v>
      </c>
      <c r="E2" s="712"/>
      <c r="F2" s="710"/>
      <c r="G2" s="146" t="s">
        <v>34</v>
      </c>
      <c r="H2" s="150" t="s">
        <v>76</v>
      </c>
    </row>
    <row r="3" spans="1:12" ht="33.75" x14ac:dyDescent="0.2">
      <c r="A3" s="708"/>
      <c r="B3" s="710"/>
      <c r="C3" s="710"/>
      <c r="D3" s="99" t="s">
        <v>77</v>
      </c>
      <c r="E3" s="100" t="s">
        <v>71</v>
      </c>
      <c r="F3" s="98" t="s">
        <v>72</v>
      </c>
      <c r="G3" s="101"/>
      <c r="H3" s="151" t="s">
        <v>2</v>
      </c>
      <c r="J3" s="281" t="s">
        <v>688</v>
      </c>
      <c r="K3" s="281" t="s">
        <v>2</v>
      </c>
      <c r="L3" s="281" t="s">
        <v>689</v>
      </c>
    </row>
    <row r="4" spans="1:12" ht="24.75" x14ac:dyDescent="0.2">
      <c r="A4" s="676" t="s">
        <v>16</v>
      </c>
      <c r="B4" s="680" t="s">
        <v>78</v>
      </c>
      <c r="C4" s="102" t="s">
        <v>79</v>
      </c>
      <c r="D4" s="102" t="s">
        <v>80</v>
      </c>
      <c r="E4" s="102" t="s">
        <v>81</v>
      </c>
      <c r="F4" s="103"/>
      <c r="G4" s="137" t="s">
        <v>38</v>
      </c>
      <c r="H4" s="152">
        <v>0.65</v>
      </c>
      <c r="J4" t="str">
        <f>CONCATENATE(C4,"-",B4,"-Edifici semplici")</f>
        <v>E.01-Insediamenti Produttivi Agricoltura-Industria- Artigianato-Edifici semplici</v>
      </c>
      <c r="K4" s="203">
        <f>H4</f>
        <v>0.65</v>
      </c>
      <c r="L4" s="282"/>
    </row>
    <row r="5" spans="1:12" ht="20.100000000000001" customHeight="1" x14ac:dyDescent="0.2">
      <c r="A5" s="677"/>
      <c r="B5" s="681"/>
      <c r="C5" s="102" t="s">
        <v>82</v>
      </c>
      <c r="D5" s="102" t="s">
        <v>83</v>
      </c>
      <c r="E5" s="102" t="s">
        <v>81</v>
      </c>
      <c r="F5" s="104"/>
      <c r="G5" s="137" t="s">
        <v>39</v>
      </c>
      <c r="H5" s="152">
        <v>0.95</v>
      </c>
      <c r="J5" t="str">
        <f>CONCATENATE(C5,"-",B4,"-Edifici complessi")</f>
        <v>E.02-Insediamenti Produttivi Agricoltura-Industria- Artigianato-Edifici complessi</v>
      </c>
      <c r="K5" s="203">
        <f>H5</f>
        <v>0.95</v>
      </c>
      <c r="L5" s="282"/>
    </row>
    <row r="6" spans="1:12" ht="20.100000000000001" customHeight="1" x14ac:dyDescent="0.2">
      <c r="A6" s="677"/>
      <c r="B6" s="682" t="s">
        <v>84</v>
      </c>
      <c r="C6" s="105" t="s">
        <v>85</v>
      </c>
      <c r="D6" s="105" t="s">
        <v>83</v>
      </c>
      <c r="E6" s="105" t="s">
        <v>81</v>
      </c>
      <c r="F6" s="106"/>
      <c r="G6" s="138" t="s">
        <v>40</v>
      </c>
      <c r="H6" s="153">
        <v>0.95</v>
      </c>
      <c r="J6" t="str">
        <f>CONCATENATE(C6,"-",B6,"-Edifici semplici")</f>
        <v>E.03-Industria Alberghiera, Turismo e Commercio e Servizi per la Mobilità-Edifici semplici</v>
      </c>
      <c r="K6" s="203">
        <f>H6</f>
        <v>0.95</v>
      </c>
      <c r="L6" s="282"/>
    </row>
    <row r="7" spans="1:12" ht="20.100000000000001" customHeight="1" x14ac:dyDescent="0.2">
      <c r="A7" s="677"/>
      <c r="B7" s="683"/>
      <c r="C7" s="105" t="s">
        <v>86</v>
      </c>
      <c r="D7" s="105" t="s">
        <v>87</v>
      </c>
      <c r="E7" s="105" t="s">
        <v>81</v>
      </c>
      <c r="F7" s="106"/>
      <c r="G7" s="138" t="s">
        <v>41</v>
      </c>
      <c r="H7" s="153">
        <v>1.2</v>
      </c>
      <c r="J7" t="str">
        <f>CONCATENATE(C7,"-",B6,"-Edifici complessi")</f>
        <v>E.04-Industria Alberghiera, Turismo e Commercio e Servizi per la Mobilità-Edifici complessi</v>
      </c>
      <c r="K7" s="203">
        <f>H7</f>
        <v>1.2</v>
      </c>
      <c r="L7" s="282"/>
    </row>
    <row r="8" spans="1:12" ht="20.100000000000001" customHeight="1" x14ac:dyDescent="0.2">
      <c r="A8" s="677"/>
      <c r="B8" s="680" t="s">
        <v>35</v>
      </c>
      <c r="C8" s="102" t="s">
        <v>88</v>
      </c>
      <c r="D8" s="102" t="s">
        <v>80</v>
      </c>
      <c r="E8" s="102" t="s">
        <v>81</v>
      </c>
      <c r="F8" s="104"/>
      <c r="G8" s="137" t="s">
        <v>42</v>
      </c>
      <c r="H8" s="152">
        <v>0.65</v>
      </c>
      <c r="J8" t="str">
        <f>CONCATENATE(C8,"-",B8,"-Edifici semplici")</f>
        <v>E.05-Residenza-Edifici semplici</v>
      </c>
      <c r="K8" s="203">
        <f t="shared" ref="K8:K65" si="0">H8</f>
        <v>0.65</v>
      </c>
      <c r="L8" s="282"/>
    </row>
    <row r="9" spans="1:12" ht="20.100000000000001" customHeight="1" x14ac:dyDescent="0.2">
      <c r="A9" s="677"/>
      <c r="B9" s="703"/>
      <c r="C9" s="102" t="s">
        <v>89</v>
      </c>
      <c r="D9" s="102" t="s">
        <v>83</v>
      </c>
      <c r="E9" s="102" t="s">
        <v>81</v>
      </c>
      <c r="F9" s="104"/>
      <c r="G9" s="137" t="s">
        <v>43</v>
      </c>
      <c r="H9" s="152">
        <v>0.95</v>
      </c>
      <c r="J9" t="str">
        <f>CONCATENATE(C9,"-",B8,"-Edifici correnti")</f>
        <v>E.06-Residenza-Edifici correnti</v>
      </c>
      <c r="K9" s="203">
        <f t="shared" si="0"/>
        <v>0.95</v>
      </c>
      <c r="L9" s="282"/>
    </row>
    <row r="10" spans="1:12" ht="20.100000000000001" customHeight="1" x14ac:dyDescent="0.2">
      <c r="A10" s="677"/>
      <c r="B10" s="681"/>
      <c r="C10" s="102" t="s">
        <v>90</v>
      </c>
      <c r="D10" s="102" t="s">
        <v>87</v>
      </c>
      <c r="E10" s="102" t="s">
        <v>81</v>
      </c>
      <c r="F10" s="104"/>
      <c r="G10" s="137" t="s">
        <v>44</v>
      </c>
      <c r="H10" s="152">
        <v>1.2</v>
      </c>
      <c r="J10" t="str">
        <f>CONCATENATE(C10,"-",B8,"-Edifici pregiati")</f>
        <v>E.07-Residenza-Edifici pregiati</v>
      </c>
      <c r="K10" s="203">
        <f t="shared" si="0"/>
        <v>1.2</v>
      </c>
      <c r="L10" s="282"/>
    </row>
    <row r="11" spans="1:12" ht="24.75" x14ac:dyDescent="0.2">
      <c r="A11" s="677"/>
      <c r="B11" s="682" t="s">
        <v>36</v>
      </c>
      <c r="C11" s="105" t="s">
        <v>91</v>
      </c>
      <c r="D11" s="105" t="s">
        <v>83</v>
      </c>
      <c r="E11" s="105" t="s">
        <v>81</v>
      </c>
      <c r="F11" s="106"/>
      <c r="G11" s="138" t="s">
        <v>45</v>
      </c>
      <c r="H11" s="153">
        <v>0.95</v>
      </c>
      <c r="J11" t="str">
        <f>CONCATENATE(C11,"-",B11,"-Edifici semplici")</f>
        <v>E.08-Sanità, Istruzione, Ricerca-Edifici semplici</v>
      </c>
      <c r="K11" s="203">
        <f t="shared" si="0"/>
        <v>0.95</v>
      </c>
      <c r="L11" s="282"/>
    </row>
    <row r="12" spans="1:12" ht="20.100000000000001" customHeight="1" x14ac:dyDescent="0.2">
      <c r="A12" s="677"/>
      <c r="B12" s="702"/>
      <c r="C12" s="105" t="s">
        <v>92</v>
      </c>
      <c r="D12" s="105" t="s">
        <v>87</v>
      </c>
      <c r="E12" s="105" t="s">
        <v>81</v>
      </c>
      <c r="F12" s="106"/>
      <c r="G12" s="138" t="s">
        <v>46</v>
      </c>
      <c r="H12" s="153">
        <v>1.1499999999999999</v>
      </c>
      <c r="J12" t="str">
        <f>CONCATENATE(C12,"-",B11,"-Edifici correnti")</f>
        <v>E.09-Sanità, Istruzione, Ricerca-Edifici correnti</v>
      </c>
      <c r="K12" s="203">
        <f t="shared" si="0"/>
        <v>1.1499999999999999</v>
      </c>
      <c r="L12" s="282"/>
    </row>
    <row r="13" spans="1:12" ht="20.100000000000001" customHeight="1" x14ac:dyDescent="0.2">
      <c r="A13" s="677"/>
      <c r="B13" s="683"/>
      <c r="C13" s="105" t="s">
        <v>93</v>
      </c>
      <c r="D13" s="105" t="s">
        <v>87</v>
      </c>
      <c r="E13" s="105" t="s">
        <v>81</v>
      </c>
      <c r="F13" s="106"/>
      <c r="G13" s="138" t="s">
        <v>47</v>
      </c>
      <c r="H13" s="153">
        <v>1.2</v>
      </c>
      <c r="J13" t="str">
        <f>CONCATENATE(C13,"-",B11,"-Edifici complessi")</f>
        <v>E.10-Sanità, Istruzione, Ricerca-Edifici complessi</v>
      </c>
      <c r="K13" s="203">
        <f t="shared" si="0"/>
        <v>1.2</v>
      </c>
      <c r="L13" s="282"/>
    </row>
    <row r="14" spans="1:12" ht="33" x14ac:dyDescent="0.2">
      <c r="A14" s="677"/>
      <c r="B14" s="680" t="s">
        <v>94</v>
      </c>
      <c r="C14" s="107" t="s">
        <v>95</v>
      </c>
      <c r="D14" s="102" t="s">
        <v>83</v>
      </c>
      <c r="E14" s="102" t="s">
        <v>81</v>
      </c>
      <c r="F14" s="104"/>
      <c r="G14" s="137" t="s">
        <v>48</v>
      </c>
      <c r="H14" s="154">
        <v>0.95</v>
      </c>
      <c r="J14" t="str">
        <f>CONCATENATE(C14,"-",B14,"-Edifici semplici")</f>
        <v>E.11-Cultura, Vita Sociale, Sport, Culto-Edifici semplici</v>
      </c>
      <c r="K14" s="203">
        <f t="shared" si="0"/>
        <v>0.95</v>
      </c>
      <c r="L14" s="282"/>
    </row>
    <row r="15" spans="1:12" ht="20.100000000000001" customHeight="1" x14ac:dyDescent="0.2">
      <c r="A15" s="677"/>
      <c r="B15" s="703"/>
      <c r="C15" s="102" t="s">
        <v>96</v>
      </c>
      <c r="D15" s="102" t="s">
        <v>87</v>
      </c>
      <c r="E15" s="102" t="s">
        <v>81</v>
      </c>
      <c r="F15" s="104"/>
      <c r="G15" s="137" t="s">
        <v>49</v>
      </c>
      <c r="H15" s="152">
        <v>1.1499999999999999</v>
      </c>
      <c r="J15" t="str">
        <f>CONCATENATE(C15,"-",B14,"-Edifici correnti")</f>
        <v>E.12-Cultura, Vita Sociale, Sport, Culto-Edifici correnti</v>
      </c>
      <c r="K15" s="203">
        <f t="shared" si="0"/>
        <v>1.1499999999999999</v>
      </c>
      <c r="L15" s="282"/>
    </row>
    <row r="16" spans="1:12" ht="33" x14ac:dyDescent="0.2">
      <c r="A16" s="677"/>
      <c r="B16" s="681"/>
      <c r="C16" s="107" t="s">
        <v>97</v>
      </c>
      <c r="D16" s="102" t="s">
        <v>87</v>
      </c>
      <c r="E16" s="102" t="s">
        <v>81</v>
      </c>
      <c r="F16" s="104"/>
      <c r="G16" s="137" t="s">
        <v>50</v>
      </c>
      <c r="H16" s="154">
        <v>1.2</v>
      </c>
      <c r="J16" t="str">
        <f>CONCATENATE(C16,"-",B14,"-Edifici complessi")</f>
        <v>E.13-Cultura, Vita Sociale, Sport, Culto-Edifici complessi</v>
      </c>
      <c r="K16" s="203">
        <f t="shared" si="0"/>
        <v>1.2</v>
      </c>
      <c r="L16" s="282"/>
    </row>
    <row r="17" spans="1:12" ht="20.100000000000001" customHeight="1" x14ac:dyDescent="0.2">
      <c r="A17" s="677"/>
      <c r="B17" s="682" t="s">
        <v>98</v>
      </c>
      <c r="C17" s="105" t="s">
        <v>99</v>
      </c>
      <c r="D17" s="105" t="s">
        <v>80</v>
      </c>
      <c r="E17" s="105" t="s">
        <v>81</v>
      </c>
      <c r="F17" s="106"/>
      <c r="G17" s="138" t="s">
        <v>51</v>
      </c>
      <c r="H17" s="153">
        <v>0.65</v>
      </c>
      <c r="J17" t="str">
        <f>CONCATENATE(C17,"-",B17,"-Edifici di modesta importanza")</f>
        <v>E.14-Sedi amministrative, giudiziarie, delle forze dell'ordine-Edifici di modesta importanza</v>
      </c>
      <c r="K17" s="203">
        <f t="shared" si="0"/>
        <v>0.65</v>
      </c>
      <c r="L17" s="282"/>
    </row>
    <row r="18" spans="1:12" ht="20.100000000000001" customHeight="1" x14ac:dyDescent="0.2">
      <c r="A18" s="677"/>
      <c r="B18" s="702"/>
      <c r="C18" s="105" t="s">
        <v>100</v>
      </c>
      <c r="D18" s="105" t="s">
        <v>83</v>
      </c>
      <c r="E18" s="105" t="s">
        <v>81</v>
      </c>
      <c r="F18" s="106"/>
      <c r="G18" s="138" t="s">
        <v>52</v>
      </c>
      <c r="H18" s="153">
        <v>0.95</v>
      </c>
      <c r="J18" t="str">
        <f>CONCATENATE(C18,"-",B17,"-Edifici di importanza corrente")</f>
        <v>E.15-Sedi amministrative, giudiziarie, delle forze dell'ordine-Edifici di importanza corrente</v>
      </c>
      <c r="K18" s="203">
        <f t="shared" si="0"/>
        <v>0.95</v>
      </c>
      <c r="L18" s="282"/>
    </row>
    <row r="19" spans="1:12" ht="24.75" x14ac:dyDescent="0.2">
      <c r="A19" s="677"/>
      <c r="B19" s="683"/>
      <c r="C19" s="105" t="s">
        <v>101</v>
      </c>
      <c r="D19" s="105" t="s">
        <v>87</v>
      </c>
      <c r="E19" s="105" t="s">
        <v>81</v>
      </c>
      <c r="F19" s="108"/>
      <c r="G19" s="138" t="s">
        <v>53</v>
      </c>
      <c r="H19" s="153">
        <v>1.2</v>
      </c>
      <c r="J19" t="str">
        <f>CONCATENATE(C19,"-",B17,"-Edifici di importanza maggiore")</f>
        <v>E.16-Sedi amministrative, giudiziarie, delle forze dell'ordine-Edifici di importanza maggiore</v>
      </c>
      <c r="K19" s="203">
        <f t="shared" si="0"/>
        <v>1.2</v>
      </c>
      <c r="L19" s="282"/>
    </row>
    <row r="20" spans="1:12" ht="20.100000000000001" customHeight="1" x14ac:dyDescent="0.2">
      <c r="A20" s="700"/>
      <c r="B20" s="680" t="s">
        <v>102</v>
      </c>
      <c r="C20" s="109" t="s">
        <v>103</v>
      </c>
      <c r="D20" s="109" t="s">
        <v>80</v>
      </c>
      <c r="E20" s="109" t="s">
        <v>81</v>
      </c>
      <c r="F20" s="110"/>
      <c r="G20" s="132" t="s">
        <v>54</v>
      </c>
      <c r="H20" s="155">
        <v>0.65</v>
      </c>
      <c r="J20" t="str">
        <f>CONCATENATE(C20,"-",B20,"-Opere semplici")</f>
        <v>E.17-Arredi, Forniture, Aree esterne pertinenziali allestite-Opere semplici</v>
      </c>
      <c r="K20" s="203">
        <f t="shared" si="0"/>
        <v>0.65</v>
      </c>
      <c r="L20" s="282"/>
    </row>
    <row r="21" spans="1:12" ht="20.100000000000001" customHeight="1" x14ac:dyDescent="0.2">
      <c r="A21" s="700"/>
      <c r="B21" s="698"/>
      <c r="C21" s="102" t="s">
        <v>104</v>
      </c>
      <c r="D21" s="102" t="s">
        <v>83</v>
      </c>
      <c r="E21" s="102" t="s">
        <v>81</v>
      </c>
      <c r="F21" s="111"/>
      <c r="G21" s="130" t="s">
        <v>55</v>
      </c>
      <c r="H21" s="152">
        <v>0.95</v>
      </c>
      <c r="J21" t="str">
        <f>CONCATENATE(C21,"-",B20,"-Opere correnti")</f>
        <v>E.18-Arredi, Forniture, Aree esterne pertinenziali allestite-Opere correnti</v>
      </c>
      <c r="K21" s="203">
        <f t="shared" si="0"/>
        <v>0.95</v>
      </c>
      <c r="L21" s="282"/>
    </row>
    <row r="22" spans="1:12" ht="16.5" x14ac:dyDescent="0.2">
      <c r="A22" s="700"/>
      <c r="B22" s="699"/>
      <c r="C22" s="102" t="s">
        <v>105</v>
      </c>
      <c r="D22" s="102" t="s">
        <v>87</v>
      </c>
      <c r="E22" s="102" t="s">
        <v>81</v>
      </c>
      <c r="F22" s="111"/>
      <c r="G22" s="130" t="s">
        <v>56</v>
      </c>
      <c r="H22" s="152">
        <v>1.2</v>
      </c>
      <c r="J22" t="str">
        <f>CONCATENATE(C22,"-",B20,"-Opere complesse")</f>
        <v>E.19-Arredi, Forniture, Aree esterne pertinenziali allestite-Opere complesse</v>
      </c>
      <c r="K22" s="203">
        <f t="shared" si="0"/>
        <v>1.2</v>
      </c>
      <c r="L22" s="282"/>
    </row>
    <row r="23" spans="1:12" ht="20.100000000000001" customHeight="1" x14ac:dyDescent="0.2">
      <c r="A23" s="700"/>
      <c r="B23" s="682" t="s">
        <v>106</v>
      </c>
      <c r="C23" s="105" t="s">
        <v>107</v>
      </c>
      <c r="D23" s="105" t="s">
        <v>83</v>
      </c>
      <c r="E23" s="105" t="s">
        <v>81</v>
      </c>
      <c r="F23" s="112"/>
      <c r="G23" s="131" t="s">
        <v>57</v>
      </c>
      <c r="H23" s="153">
        <v>0.95</v>
      </c>
      <c r="J23" t="str">
        <f>CONCATENATE(C23,"-",B23,"-Manutenzione straordinaria su edifici esistenti")</f>
        <v>E.20-Edifici e manufatti esistenti-Manutenzione straordinaria su edifici esistenti</v>
      </c>
      <c r="K23" s="203">
        <f t="shared" si="0"/>
        <v>0.95</v>
      </c>
      <c r="L23" s="282"/>
    </row>
    <row r="24" spans="1:12" ht="20.100000000000001" customHeight="1" x14ac:dyDescent="0.2">
      <c r="A24" s="700"/>
      <c r="B24" s="698"/>
      <c r="C24" s="105" t="s">
        <v>108</v>
      </c>
      <c r="D24" s="105" t="s">
        <v>87</v>
      </c>
      <c r="E24" s="105" t="s">
        <v>81</v>
      </c>
      <c r="F24" s="112"/>
      <c r="G24" s="131" t="s">
        <v>468</v>
      </c>
      <c r="H24" s="153">
        <v>1.2</v>
      </c>
      <c r="J24" t="str">
        <f>CONCATENATE(C24,"-",B23,"-Manutenzione straordinaria su edifici di interesse storico non soggetti")</f>
        <v>E.21-Edifici e manufatti esistenti-Manutenzione straordinaria su edifici di interesse storico non soggetti</v>
      </c>
      <c r="K24" s="203">
        <f t="shared" si="0"/>
        <v>1.2</v>
      </c>
      <c r="L24" s="282"/>
    </row>
    <row r="25" spans="1:12" ht="20.100000000000001" customHeight="1" x14ac:dyDescent="0.2">
      <c r="A25" s="701"/>
      <c r="B25" s="699"/>
      <c r="C25" s="105" t="s">
        <v>109</v>
      </c>
      <c r="D25" s="105" t="s">
        <v>110</v>
      </c>
      <c r="E25" s="105" t="s">
        <v>81</v>
      </c>
      <c r="F25" s="112"/>
      <c r="G25" s="131" t="s">
        <v>58</v>
      </c>
      <c r="H25" s="156">
        <v>1.55</v>
      </c>
      <c r="J25" t="str">
        <f>CONCATENATE(C25,"-",B23,"-Manutenzione straordinaria su edifici di interesse storico soggetti")</f>
        <v>E.22-Edifici e manufatti esistenti-Manutenzione straordinaria su edifici di interesse storico soggetti</v>
      </c>
      <c r="K25" s="203">
        <f t="shared" si="0"/>
        <v>1.55</v>
      </c>
      <c r="L25" s="282"/>
    </row>
    <row r="26" spans="1:12" ht="24" customHeight="1" x14ac:dyDescent="0.2">
      <c r="A26" s="676" t="s">
        <v>18</v>
      </c>
      <c r="B26" s="680" t="s">
        <v>111</v>
      </c>
      <c r="C26" s="113" t="s">
        <v>112</v>
      </c>
      <c r="D26" s="114" t="s">
        <v>113</v>
      </c>
      <c r="E26" s="115" t="s">
        <v>81</v>
      </c>
      <c r="F26" s="116"/>
      <c r="G26" s="130" t="s">
        <v>60</v>
      </c>
      <c r="H26" s="157">
        <v>0.7</v>
      </c>
      <c r="J26" t="str">
        <f>CONCATENATE(C26,"-",B26,"-Strutture in c.a. non soggette ad azione sismica e temporanee")</f>
        <v>S.01-Strutture, Opere infrastrutturali puntuali, non soggette ad azioni sismiche, ai sensi delle Norme Tecniche per le Costruzioni-Strutture in c.a. non soggette ad azione sismica e temporanee</v>
      </c>
      <c r="K26" s="203">
        <f t="shared" si="0"/>
        <v>0.7</v>
      </c>
      <c r="L26" s="283">
        <v>13</v>
      </c>
    </row>
    <row r="27" spans="1:12" ht="24" customHeight="1" x14ac:dyDescent="0.2">
      <c r="A27" s="677"/>
      <c r="B27" s="681"/>
      <c r="C27" s="113" t="s">
        <v>114</v>
      </c>
      <c r="D27" s="114" t="s">
        <v>115</v>
      </c>
      <c r="E27" s="115" t="s">
        <v>116</v>
      </c>
      <c r="F27" s="116"/>
      <c r="G27" s="130" t="s">
        <v>469</v>
      </c>
      <c r="H27" s="157">
        <v>0.5</v>
      </c>
      <c r="J27" t="str">
        <f>CONCATENATE(C27,"-",B26,"-Strutture in muratura, legno e metallo non soggette ad azioni sismiche")</f>
        <v>S.02-Strutture, Opere infrastrutturali puntuali, non soggette ad azioni sismiche, ai sensi delle Norme Tecniche per le Costruzioni-Strutture in muratura, legno e metallo non soggette ad azioni sismiche</v>
      </c>
      <c r="K27" s="203">
        <f t="shared" si="0"/>
        <v>0.5</v>
      </c>
      <c r="L27" s="283">
        <v>2456</v>
      </c>
    </row>
    <row r="28" spans="1:12" ht="16.5" x14ac:dyDescent="0.2">
      <c r="A28" s="677"/>
      <c r="B28" s="682" t="s">
        <v>117</v>
      </c>
      <c r="C28" s="117" t="s">
        <v>118</v>
      </c>
      <c r="D28" s="118" t="s">
        <v>119</v>
      </c>
      <c r="E28" s="119" t="s">
        <v>81</v>
      </c>
      <c r="F28" s="120"/>
      <c r="G28" s="131" t="s">
        <v>61</v>
      </c>
      <c r="H28" s="158">
        <v>0.95</v>
      </c>
      <c r="J28" t="str">
        <f>CONCATENATE(C28,"-",B28,"-Strutture in c.a. soggette ad azione sismica")</f>
        <v>S.03-Strutture, Opere infrastrutturali puntuali-Strutture in c.a. soggette ad azione sismica</v>
      </c>
      <c r="K28" s="203">
        <f t="shared" si="0"/>
        <v>0.95</v>
      </c>
      <c r="L28" s="283">
        <v>13</v>
      </c>
    </row>
    <row r="29" spans="1:12" ht="33" x14ac:dyDescent="0.2">
      <c r="A29" s="677"/>
      <c r="B29" s="683"/>
      <c r="C29" s="117" t="s">
        <v>120</v>
      </c>
      <c r="D29" s="118" t="s">
        <v>121</v>
      </c>
      <c r="E29" s="119" t="s">
        <v>116</v>
      </c>
      <c r="F29" s="120"/>
      <c r="G29" s="131" t="s">
        <v>62</v>
      </c>
      <c r="H29" s="158">
        <v>0.9</v>
      </c>
      <c r="J29" t="str">
        <f>CONCATENATE(C29,"-",B28,"-Strutture in muratura, legno e metallo soggette ad azioni sismiche, Consolidamenti, Paratie, Ponti, ecc.")</f>
        <v>S.04-Strutture, Opere infrastrutturali puntuali-Strutture in muratura, legno e metallo soggette ad azioni sismiche, Consolidamenti, Paratie, Ponti, ecc.</v>
      </c>
      <c r="K29" s="203">
        <f t="shared" si="0"/>
        <v>0.9</v>
      </c>
      <c r="L29" s="283">
        <v>2456</v>
      </c>
    </row>
    <row r="30" spans="1:12" ht="16.5" x14ac:dyDescent="0.2">
      <c r="A30" s="677"/>
      <c r="B30" s="680" t="s">
        <v>122</v>
      </c>
      <c r="C30" s="113" t="s">
        <v>123</v>
      </c>
      <c r="D30" s="121" t="s">
        <v>124</v>
      </c>
      <c r="E30" s="115" t="s">
        <v>116</v>
      </c>
      <c r="F30" s="116"/>
      <c r="G30" s="130" t="s">
        <v>63</v>
      </c>
      <c r="H30" s="157">
        <v>1.05</v>
      </c>
      <c r="J30" t="str">
        <f>CONCATENATE(C30,"-",B30,"-Dighe, Conche, Elevatori, Opere di ritenuta  e di difesa, rilevati, colmate. Gallerie, Opere sotterranee e subacquee, Fondazioni speciali.")</f>
        <v>S.05-Strutture speciali-Dighe, Conche, Elevatori, Opere di ritenuta  e di difesa, rilevati, colmate. Gallerie, Opere sotterranee e subacquee, Fondazioni speciali.</v>
      </c>
      <c r="K30" s="203">
        <f t="shared" si="0"/>
        <v>1.05</v>
      </c>
      <c r="L30" s="283">
        <v>2456</v>
      </c>
    </row>
    <row r="31" spans="1:12" ht="24.75" x14ac:dyDescent="0.2">
      <c r="A31" s="679"/>
      <c r="B31" s="681"/>
      <c r="C31" s="113" t="s">
        <v>125</v>
      </c>
      <c r="D31" s="114" t="s">
        <v>126</v>
      </c>
      <c r="E31" s="115" t="s">
        <v>116</v>
      </c>
      <c r="F31" s="116"/>
      <c r="G31" s="130" t="s">
        <v>470</v>
      </c>
      <c r="H31" s="157">
        <v>1.1499999999999999</v>
      </c>
      <c r="J31" t="str">
        <f>CONCATENATE(C31,"-",B30,"-Opere strutturali di notevole importanza costruttiva e richiedenti calcolazioni particolari")</f>
        <v>S.06-Strutture speciali-Opere strutturali di notevole importanza costruttiva e richiedenti calcolazioni particolari</v>
      </c>
      <c r="K31" s="203">
        <f t="shared" si="0"/>
        <v>1.1499999999999999</v>
      </c>
      <c r="L31" s="283">
        <v>2456</v>
      </c>
    </row>
    <row r="32" spans="1:12" ht="41.25" x14ac:dyDescent="0.2">
      <c r="A32" s="692" t="s">
        <v>142</v>
      </c>
      <c r="B32" s="682" t="s">
        <v>127</v>
      </c>
      <c r="C32" s="117" t="s">
        <v>128</v>
      </c>
      <c r="D32" s="118" t="s">
        <v>129</v>
      </c>
      <c r="E32" s="696" t="s">
        <v>141</v>
      </c>
      <c r="F32" s="120"/>
      <c r="G32" s="131" t="s">
        <v>65</v>
      </c>
      <c r="H32" s="158">
        <v>0.75</v>
      </c>
      <c r="J32" t="str">
        <f>CONCATENATE(C32,"-",B32,"-Impianti idrici e fognari all'interno di edifici domestici o industriali, Reti per combustibili e gas, Impianti antincendio")</f>
        <v>IA.01-Impianti meccanici a fluido a servizio delle costruzioni-Impianti idrici e fognari all'interno di edifici domestici o industriali, Reti per combustibili e gas, Impianti antincendio</v>
      </c>
      <c r="K32" s="203">
        <f t="shared" si="0"/>
        <v>0.75</v>
      </c>
      <c r="L32" s="283" t="s">
        <v>471</v>
      </c>
    </row>
    <row r="33" spans="1:12" ht="16.5" x14ac:dyDescent="0.2">
      <c r="A33" s="693"/>
      <c r="B33" s="683"/>
      <c r="C33" s="117" t="s">
        <v>130</v>
      </c>
      <c r="D33" s="118" t="s">
        <v>131</v>
      </c>
      <c r="E33" s="697"/>
      <c r="F33" s="120"/>
      <c r="G33" s="131" t="s">
        <v>66</v>
      </c>
      <c r="H33" s="158">
        <v>0.85</v>
      </c>
      <c r="J33" t="str">
        <f>CONCATENATE(C33,"-",B32,"-Impianti di riscaldamento e raffrescamento")</f>
        <v>IA.02-Impianti meccanici a fluido a servizio delle costruzioni-Impianti di riscaldamento e raffrescamento</v>
      </c>
      <c r="K33" s="203">
        <f t="shared" si="0"/>
        <v>0.85</v>
      </c>
      <c r="L33" s="283" t="s">
        <v>471</v>
      </c>
    </row>
    <row r="34" spans="1:12" ht="24.75" x14ac:dyDescent="0.2">
      <c r="A34" s="693"/>
      <c r="B34" s="680" t="s">
        <v>132</v>
      </c>
      <c r="C34" s="113" t="s">
        <v>133</v>
      </c>
      <c r="D34" s="114" t="s">
        <v>134</v>
      </c>
      <c r="E34" s="674" t="s">
        <v>141</v>
      </c>
      <c r="F34" s="116"/>
      <c r="G34" s="130" t="s">
        <v>67</v>
      </c>
      <c r="H34" s="157">
        <v>1.1499999999999999</v>
      </c>
      <c r="J34" t="str">
        <f>CONCATENATE(C34,"-",B34,"-Impianti di tipo semplice")</f>
        <v>IA.03-Impianti elettrici e speciali a servizio delle costruzioni - Singole apparecchiature per laboratori e impianti pilota-Impianti di tipo semplice</v>
      </c>
      <c r="K34" s="203">
        <f t="shared" si="0"/>
        <v>1.1499999999999999</v>
      </c>
      <c r="L34" s="283" t="s">
        <v>471</v>
      </c>
    </row>
    <row r="35" spans="1:12" ht="33" x14ac:dyDescent="0.2">
      <c r="A35" s="693"/>
      <c r="B35" s="681"/>
      <c r="C35" s="113" t="s">
        <v>135</v>
      </c>
      <c r="D35" s="114" t="s">
        <v>134</v>
      </c>
      <c r="E35" s="675"/>
      <c r="F35" s="116"/>
      <c r="G35" s="130" t="s">
        <v>68</v>
      </c>
      <c r="H35" s="157">
        <v>1.3</v>
      </c>
      <c r="J35" t="str">
        <f>CONCATENATE(C35,"-",B34,"-Impianti di tipo complesso")</f>
        <v>IA.04-Impianti elettrici e speciali a servizio delle costruzioni - Singole apparecchiature per laboratori e impianti pilota-Impianti di tipo complesso</v>
      </c>
      <c r="K35" s="203">
        <f t="shared" si="0"/>
        <v>1.3</v>
      </c>
      <c r="L35" s="283" t="s">
        <v>471</v>
      </c>
    </row>
    <row r="36" spans="1:12" x14ac:dyDescent="0.2">
      <c r="A36" s="693"/>
      <c r="B36" s="682" t="s">
        <v>136</v>
      </c>
      <c r="C36" s="117" t="s">
        <v>137</v>
      </c>
      <c r="D36" s="118" t="s">
        <v>138</v>
      </c>
      <c r="E36" s="119" t="s">
        <v>116</v>
      </c>
      <c r="F36" s="120"/>
      <c r="G36" s="131" t="s">
        <v>69</v>
      </c>
      <c r="H36" s="158">
        <v>0.55000000000000004</v>
      </c>
      <c r="J36" t="str">
        <f>CONCATENATE(C36,"-",B36,"-",G36)</f>
        <v>IB.04-Impianti industriali - Impianti pilota e impianti di depurazione con ridotte problematiche tecniche - Discariche inerti-Depositi e discariche senza trattamento dei rifiuti.</v>
      </c>
      <c r="K36" s="203">
        <f t="shared" si="0"/>
        <v>0.55000000000000004</v>
      </c>
      <c r="L36" s="283" t="s">
        <v>472</v>
      </c>
    </row>
    <row r="37" spans="1:12" ht="16.5" x14ac:dyDescent="0.2">
      <c r="A37" s="693"/>
      <c r="B37" s="683"/>
      <c r="C37" s="117" t="s">
        <v>139</v>
      </c>
      <c r="D37" s="118" t="s">
        <v>140</v>
      </c>
      <c r="E37" s="119" t="s">
        <v>81</v>
      </c>
      <c r="F37" s="120"/>
      <c r="G37" s="131" t="s">
        <v>70</v>
      </c>
      <c r="H37" s="158">
        <v>0.7</v>
      </c>
      <c r="J37" t="str">
        <f>CONCATENATE(C37,"-",B36,"-",G37)</f>
        <v>IB.05-Impianti industriali - Impianti pilota e impianti di depurazione con ridotte problematiche tecniche - Discariche inerti-Impianti per le industrie molitorie, cartarie, alimentari, delle fibre tessili naturali, del legno, del cuoio e simili.</v>
      </c>
      <c r="K37" s="203">
        <f t="shared" si="0"/>
        <v>0.7</v>
      </c>
      <c r="L37" s="283" t="s">
        <v>472</v>
      </c>
    </row>
    <row r="38" spans="1:12" ht="66" x14ac:dyDescent="0.2">
      <c r="A38" s="694"/>
      <c r="B38" s="680" t="s">
        <v>155</v>
      </c>
      <c r="C38" s="113" t="s">
        <v>151</v>
      </c>
      <c r="D38" s="114" t="s">
        <v>140</v>
      </c>
      <c r="E38" s="674" t="s">
        <v>154</v>
      </c>
      <c r="F38" s="116"/>
      <c r="G38" s="122" t="s">
        <v>144</v>
      </c>
      <c r="H38" s="157">
        <v>0.7</v>
      </c>
      <c r="J38" t="str">
        <f>CONCATENATE(C38,"-",B38,"-Impianti industriali correnti")</f>
        <v>IB.06-Impianti industriali – Impianti pilota e impianti di depurazione complessi -Discariche con trattamenti e termovalorizzatori-Impianti industriali correnti</v>
      </c>
      <c r="K38" s="203">
        <f t="shared" si="0"/>
        <v>0.7</v>
      </c>
      <c r="L38" s="283" t="s">
        <v>472</v>
      </c>
    </row>
    <row r="39" spans="1:12" ht="16.5" x14ac:dyDescent="0.2">
      <c r="A39" s="694"/>
      <c r="B39" s="681"/>
      <c r="C39" s="113" t="s">
        <v>152</v>
      </c>
      <c r="D39" s="114" t="s">
        <v>153</v>
      </c>
      <c r="E39" s="675"/>
      <c r="F39" s="116"/>
      <c r="G39" s="135" t="s">
        <v>145</v>
      </c>
      <c r="H39" s="157">
        <v>0.75</v>
      </c>
      <c r="J39" t="str">
        <f>CONCATENATE(C39,"-",B38,"-Impianti industriali complessi")</f>
        <v>IB.07-Impianti industriali – Impianti pilota e impianti di depurazione complessi -Discariche con trattamenti e termovalorizzatori-Impianti industriali complessi</v>
      </c>
      <c r="K39" s="203">
        <f t="shared" si="0"/>
        <v>0.75</v>
      </c>
      <c r="L39" s="283" t="s">
        <v>472</v>
      </c>
    </row>
    <row r="40" spans="1:12" ht="16.5" x14ac:dyDescent="0.2">
      <c r="A40" s="694"/>
      <c r="B40" s="689" t="s">
        <v>164</v>
      </c>
      <c r="C40" s="117" t="s">
        <v>156</v>
      </c>
      <c r="D40" s="118" t="s">
        <v>157</v>
      </c>
      <c r="E40" s="119"/>
      <c r="F40" s="120"/>
      <c r="G40" s="136" t="s">
        <v>146</v>
      </c>
      <c r="H40" s="158">
        <v>0.5</v>
      </c>
      <c r="J40" t="str">
        <f>CONCATENATE(C40,"-",B40,"-",G40)</f>
        <v>IB.08-Opere elettriche per reti di trasmissione e distribuzione energia e segnali – Laboratori con ridotte problematiche tecniche-Impianti di linee e reti per trasmissioni e distribuzione di energia elettrica, telegrafia, telefonia.</v>
      </c>
      <c r="K40" s="203">
        <f t="shared" si="0"/>
        <v>0.5</v>
      </c>
      <c r="L40" s="283" t="s">
        <v>472</v>
      </c>
    </row>
    <row r="41" spans="1:12" ht="16.5" x14ac:dyDescent="0.2">
      <c r="A41" s="694"/>
      <c r="B41" s="690"/>
      <c r="C41" s="117" t="s">
        <v>158</v>
      </c>
      <c r="D41" s="118" t="s">
        <v>159</v>
      </c>
      <c r="E41" s="119" t="s">
        <v>81</v>
      </c>
      <c r="F41" s="120"/>
      <c r="G41" s="136" t="s">
        <v>147</v>
      </c>
      <c r="H41" s="158">
        <v>0.6</v>
      </c>
      <c r="J41" t="str">
        <f>CONCATENATE(C41,"-",B40,"-",G41)</f>
        <v>IB.09-Opere elettriche per reti di trasmissione e distribuzione energia e segnali – Laboratori con ridotte problematiche tecniche-Centrali idroelettriche ordinarie - Stazioni di trasformazioni e di conversione impianti di trazione elettrica</v>
      </c>
      <c r="K41" s="203">
        <f t="shared" si="0"/>
        <v>0.6</v>
      </c>
      <c r="L41" s="283" t="s">
        <v>472</v>
      </c>
    </row>
    <row r="42" spans="1:12" ht="16.5" x14ac:dyDescent="0.2">
      <c r="A42" s="694"/>
      <c r="B42" s="691"/>
      <c r="C42" s="117" t="s">
        <v>160</v>
      </c>
      <c r="D42" s="118" t="s">
        <v>161</v>
      </c>
      <c r="E42" s="119"/>
      <c r="F42" s="120"/>
      <c r="G42" s="136" t="s">
        <v>148</v>
      </c>
      <c r="H42" s="158">
        <v>0.75</v>
      </c>
      <c r="J42" t="str">
        <f>CONCATENATE(C42,"-",B40,"-",G42)</f>
        <v>IB.10-Opere elettriche per reti di trasmissione e distribuzione energia e segnali – Laboratori con ridotte problematiche tecniche-Impianti termoelettrici-Impianti dell'elettrochimica - Impianti della elettrometallurgia - Laboratori con ridotte problematiche tecniche</v>
      </c>
      <c r="K42" s="203">
        <f t="shared" si="0"/>
        <v>0.75</v>
      </c>
      <c r="L42" s="283" t="s">
        <v>472</v>
      </c>
    </row>
    <row r="43" spans="1:12" x14ac:dyDescent="0.2">
      <c r="A43" s="694"/>
      <c r="B43" s="687" t="s">
        <v>165</v>
      </c>
      <c r="C43" s="123" t="s">
        <v>162</v>
      </c>
      <c r="D43" s="124"/>
      <c r="E43" s="125" t="s">
        <v>81</v>
      </c>
      <c r="F43" s="124"/>
      <c r="G43" s="135" t="s">
        <v>149</v>
      </c>
      <c r="H43" s="157">
        <v>0.9</v>
      </c>
      <c r="J43" t="str">
        <f>CONCATENATE(C43,"-",B43,"-",G43)</f>
        <v>IB.11-Impianti per la produzione di energia– Laboratori complessi-Campi fotovoltaici - Parchi eolici</v>
      </c>
      <c r="K43" s="203">
        <f t="shared" si="0"/>
        <v>0.9</v>
      </c>
      <c r="L43" s="283" t="s">
        <v>472</v>
      </c>
    </row>
    <row r="44" spans="1:12" ht="17.25" thickBot="1" x14ac:dyDescent="0.25">
      <c r="A44" s="695"/>
      <c r="B44" s="688"/>
      <c r="C44" s="126" t="s">
        <v>163</v>
      </c>
      <c r="D44" s="127"/>
      <c r="E44" s="128" t="s">
        <v>81</v>
      </c>
      <c r="F44" s="127"/>
      <c r="G44" s="139" t="s">
        <v>150</v>
      </c>
      <c r="H44" s="159">
        <v>1</v>
      </c>
      <c r="J44" t="str">
        <f>CONCATENATE(C44,"-",B43,"-",G44)</f>
        <v>IB.12-Impianti per la produzione di energia– Laboratori complessi-Micro Centrali idroelettriche-Impianti termoelettrici-Impianti della elettrometallurgia di tipo complesso</v>
      </c>
      <c r="K44" s="203">
        <f t="shared" si="0"/>
        <v>1</v>
      </c>
      <c r="L44" s="283" t="s">
        <v>472</v>
      </c>
    </row>
    <row r="45" spans="1:12" ht="13.5" thickBot="1" x14ac:dyDescent="0.25">
      <c r="A45" s="160" t="s">
        <v>143</v>
      </c>
      <c r="B45" s="129"/>
      <c r="C45" s="129"/>
      <c r="D45" s="129"/>
      <c r="E45" s="129"/>
      <c r="F45" s="129"/>
      <c r="G45" s="129"/>
      <c r="H45" s="161"/>
      <c r="J45" t="str">
        <f>CONCATENATE(C45,"-",B45)</f>
        <v>-</v>
      </c>
      <c r="K45" s="203">
        <f t="shared" si="0"/>
        <v>0</v>
      </c>
      <c r="L45" s="282"/>
    </row>
    <row r="46" spans="1:12" x14ac:dyDescent="0.2">
      <c r="A46" s="684" t="s">
        <v>192</v>
      </c>
      <c r="B46" s="147" t="s">
        <v>186</v>
      </c>
      <c r="C46" s="121" t="s">
        <v>206</v>
      </c>
      <c r="D46" s="102" t="s">
        <v>207</v>
      </c>
      <c r="E46" s="140" t="s">
        <v>138</v>
      </c>
      <c r="F46" s="111"/>
      <c r="G46" s="130" t="s">
        <v>166</v>
      </c>
      <c r="H46" s="157">
        <v>0.4</v>
      </c>
      <c r="J46" t="str">
        <f>CONCATENATE(C46,"-",B46)</f>
        <v>V.01-Manutenzione</v>
      </c>
      <c r="K46" s="203">
        <f t="shared" si="0"/>
        <v>0.4</v>
      </c>
      <c r="L46" s="282"/>
    </row>
    <row r="47" spans="1:12" ht="16.5" x14ac:dyDescent="0.2">
      <c r="A47" s="677"/>
      <c r="B47" s="148" t="s">
        <v>187</v>
      </c>
      <c r="C47" s="141" t="s">
        <v>208</v>
      </c>
      <c r="D47" s="105" t="s">
        <v>207</v>
      </c>
      <c r="E47" s="142" t="s">
        <v>138</v>
      </c>
      <c r="F47" s="112"/>
      <c r="G47" s="131" t="s">
        <v>167</v>
      </c>
      <c r="H47" s="158">
        <v>0.45</v>
      </c>
      <c r="J47" t="str">
        <f>CONCATENATE(C47,"-",B47)</f>
        <v>V.02-Viabilità ordinaria</v>
      </c>
      <c r="K47" s="203">
        <f t="shared" si="0"/>
        <v>0.45</v>
      </c>
      <c r="L47" s="282"/>
    </row>
    <row r="48" spans="1:12" ht="24.75" x14ac:dyDescent="0.2">
      <c r="A48" s="679"/>
      <c r="B48" s="147" t="s">
        <v>188</v>
      </c>
      <c r="C48" s="121" t="s">
        <v>209</v>
      </c>
      <c r="D48" s="102" t="s">
        <v>210</v>
      </c>
      <c r="E48" s="140" t="s">
        <v>140</v>
      </c>
      <c r="F48" s="111"/>
      <c r="G48" s="130" t="s">
        <v>168</v>
      </c>
      <c r="H48" s="157">
        <v>0.75</v>
      </c>
      <c r="J48" t="str">
        <f>CONCATENATE(C48,"-",B48)</f>
        <v>V.03-Viabilità speciale</v>
      </c>
      <c r="K48" s="203">
        <f t="shared" si="0"/>
        <v>0.75</v>
      </c>
      <c r="L48" s="282"/>
    </row>
    <row r="49" spans="1:12" x14ac:dyDescent="0.2">
      <c r="A49" s="676" t="s">
        <v>17</v>
      </c>
      <c r="B49" s="148" t="s">
        <v>189</v>
      </c>
      <c r="C49" s="141" t="s">
        <v>211</v>
      </c>
      <c r="D49" s="105" t="s">
        <v>212</v>
      </c>
      <c r="E49" s="142" t="s">
        <v>116</v>
      </c>
      <c r="F49" s="112"/>
      <c r="G49" s="131" t="s">
        <v>169</v>
      </c>
      <c r="H49" s="158">
        <v>0.65</v>
      </c>
      <c r="J49" t="str">
        <f>CONCATENATE(C49,"-",B49)</f>
        <v>D.01-Navigazione</v>
      </c>
      <c r="K49" s="203">
        <f t="shared" si="0"/>
        <v>0.65</v>
      </c>
      <c r="L49" s="282"/>
    </row>
    <row r="50" spans="1:12" ht="16.5" x14ac:dyDescent="0.2">
      <c r="A50" s="677"/>
      <c r="B50" s="680" t="s">
        <v>190</v>
      </c>
      <c r="C50" s="121" t="s">
        <v>213</v>
      </c>
      <c r="D50" s="102" t="s">
        <v>214</v>
      </c>
      <c r="E50" s="140" t="s">
        <v>116</v>
      </c>
      <c r="F50" s="111"/>
      <c r="G50" s="130" t="s">
        <v>170</v>
      </c>
      <c r="H50" s="157">
        <v>0.45</v>
      </c>
      <c r="J50" t="str">
        <f>CONCATENATE(C50,"-",B50,"-",G50)</f>
        <v>D.02-Opere di bonifica e derivazioni-Bonifiche ed irrigazioni a deflusso naturale, sistemazione di corsi d'acqua e di bacini montani</v>
      </c>
      <c r="K50" s="203">
        <f t="shared" si="0"/>
        <v>0.45</v>
      </c>
      <c r="L50" s="282"/>
    </row>
    <row r="51" spans="1:12" ht="16.5" x14ac:dyDescent="0.2">
      <c r="A51" s="677"/>
      <c r="B51" s="681"/>
      <c r="C51" s="121" t="s">
        <v>215</v>
      </c>
      <c r="D51" s="102" t="s">
        <v>216</v>
      </c>
      <c r="E51" s="140" t="s">
        <v>116</v>
      </c>
      <c r="F51" s="111"/>
      <c r="G51" s="130" t="s">
        <v>171</v>
      </c>
      <c r="H51" s="157">
        <v>0.55000000000000004</v>
      </c>
      <c r="J51" t="str">
        <f>CONCATENATE(C51,"-",B50,"-",G51)</f>
        <v>D.03-Opere di bonifica e derivazioni-Bonifiche ed irrigazioni con sollevamento meccanico di acqua (esclusi i macchinari) - Derivazioni d'acqua per forza motrice e produzione di energia elettrica.</v>
      </c>
      <c r="K51" s="203">
        <f t="shared" si="0"/>
        <v>0.55000000000000004</v>
      </c>
      <c r="L51" s="282"/>
    </row>
    <row r="52" spans="1:12" ht="24.75" x14ac:dyDescent="0.2">
      <c r="A52" s="677"/>
      <c r="B52" s="682" t="s">
        <v>191</v>
      </c>
      <c r="C52" s="141" t="s">
        <v>217</v>
      </c>
      <c r="D52" s="105" t="s">
        <v>218</v>
      </c>
      <c r="E52" s="142" t="s">
        <v>116</v>
      </c>
      <c r="F52" s="112"/>
      <c r="G52" s="131" t="s">
        <v>172</v>
      </c>
      <c r="H52" s="158">
        <v>0.65</v>
      </c>
      <c r="J52" t="str">
        <f>CONCATENATE(C52,"-",B52,"-Impianti di tipo semplice ed ordinario")</f>
        <v>D.04-Acquedotti e fognature-Impianti di tipo semplice ed ordinario</v>
      </c>
      <c r="K52" s="203">
        <f t="shared" si="0"/>
        <v>0.65</v>
      </c>
      <c r="L52" s="282"/>
    </row>
    <row r="53" spans="1:12" ht="16.5" x14ac:dyDescent="0.2">
      <c r="A53" s="679"/>
      <c r="B53" s="683"/>
      <c r="C53" s="141" t="s">
        <v>219</v>
      </c>
      <c r="D53" s="112"/>
      <c r="E53" s="142" t="s">
        <v>116</v>
      </c>
      <c r="F53" s="112"/>
      <c r="G53" s="131" t="s">
        <v>173</v>
      </c>
      <c r="H53" s="158">
        <v>0.8</v>
      </c>
      <c r="J53" t="str">
        <f>CONCATENATE(C53,"-",B52,"-Impianti di tipo complesso e speciale")</f>
        <v>D.05-Acquedotti e fognature-Impianti di tipo complesso e speciale</v>
      </c>
      <c r="K53" s="203">
        <f t="shared" si="0"/>
        <v>0.8</v>
      </c>
      <c r="L53" s="282"/>
    </row>
    <row r="54" spans="1:12" ht="24.75" customHeight="1" x14ac:dyDescent="0.2">
      <c r="A54" s="676" t="s">
        <v>193</v>
      </c>
      <c r="B54" s="147" t="s">
        <v>195</v>
      </c>
      <c r="C54" s="121" t="s">
        <v>220</v>
      </c>
      <c r="D54" s="111"/>
      <c r="E54" s="111"/>
      <c r="F54" s="111"/>
      <c r="G54" s="130" t="s">
        <v>174</v>
      </c>
      <c r="H54" s="157">
        <v>0.95</v>
      </c>
      <c r="J54" t="str">
        <f t="shared" ref="J54:J65" si="1">CONCATENATE(C54,"-",B54)</f>
        <v>T.01-Sistemi informativi</v>
      </c>
      <c r="K54" s="203">
        <f t="shared" si="0"/>
        <v>0.95</v>
      </c>
      <c r="L54" s="282"/>
    </row>
    <row r="55" spans="1:12" ht="24.75" x14ac:dyDescent="0.2">
      <c r="A55" s="677"/>
      <c r="B55" s="148" t="s">
        <v>196</v>
      </c>
      <c r="C55" s="141" t="s">
        <v>221</v>
      </c>
      <c r="D55" s="112"/>
      <c r="E55" s="112"/>
      <c r="F55" s="112"/>
      <c r="G55" s="131" t="s">
        <v>175</v>
      </c>
      <c r="H55" s="158">
        <v>0.7</v>
      </c>
      <c r="J55" t="str">
        <f t="shared" si="1"/>
        <v>T.02-Sistemi e reti di telecomunicazione</v>
      </c>
      <c r="K55" s="203">
        <f t="shared" si="0"/>
        <v>0.7</v>
      </c>
      <c r="L55" s="282"/>
    </row>
    <row r="56" spans="1:12" ht="18" x14ac:dyDescent="0.2">
      <c r="A56" s="677"/>
      <c r="B56" s="147" t="s">
        <v>197</v>
      </c>
      <c r="C56" s="114" t="s">
        <v>222</v>
      </c>
      <c r="D56" s="111"/>
      <c r="E56" s="111"/>
      <c r="F56" s="111"/>
      <c r="G56" s="130" t="s">
        <v>176</v>
      </c>
      <c r="H56" s="157">
        <v>1.2</v>
      </c>
      <c r="J56" t="str">
        <f t="shared" si="1"/>
        <v>T.03-Sistemi elettronici ed automazione</v>
      </c>
      <c r="K56" s="203">
        <f t="shared" si="0"/>
        <v>1.2</v>
      </c>
      <c r="L56" s="282"/>
    </row>
    <row r="57" spans="1:12" ht="33" x14ac:dyDescent="0.2">
      <c r="A57" s="676" t="s">
        <v>194</v>
      </c>
      <c r="B57" s="148" t="s">
        <v>198</v>
      </c>
      <c r="C57" s="118" t="s">
        <v>223</v>
      </c>
      <c r="D57" s="112"/>
      <c r="E57" s="112"/>
      <c r="F57" s="142" t="s">
        <v>224</v>
      </c>
      <c r="G57" s="131" t="s">
        <v>177</v>
      </c>
      <c r="H57" s="158">
        <v>0.85</v>
      </c>
      <c r="J57" t="str">
        <f t="shared" si="1"/>
        <v>P.01-Interventi di sistemazione naturalistica o paesaggistica</v>
      </c>
      <c r="K57" s="203">
        <f t="shared" si="0"/>
        <v>0.85</v>
      </c>
      <c r="L57" s="282"/>
    </row>
    <row r="58" spans="1:12" ht="27" x14ac:dyDescent="0.2">
      <c r="A58" s="677"/>
      <c r="B58" s="147" t="s">
        <v>199</v>
      </c>
      <c r="C58" s="114" t="s">
        <v>225</v>
      </c>
      <c r="D58" s="111"/>
      <c r="E58" s="111"/>
      <c r="F58" s="140" t="s">
        <v>226</v>
      </c>
      <c r="G58" s="130" t="s">
        <v>178</v>
      </c>
      <c r="H58" s="157">
        <v>0.85</v>
      </c>
      <c r="J58" t="str">
        <f t="shared" si="1"/>
        <v>P.02-Interventi del verde e opere per attività ricreativa o sportiva</v>
      </c>
      <c r="K58" s="203">
        <f t="shared" si="0"/>
        <v>0.85</v>
      </c>
      <c r="L58" s="282"/>
    </row>
    <row r="59" spans="1:12" ht="24.75" x14ac:dyDescent="0.2">
      <c r="A59" s="677"/>
      <c r="B59" s="148" t="s">
        <v>200</v>
      </c>
      <c r="C59" s="118" t="s">
        <v>227</v>
      </c>
      <c r="D59" s="112"/>
      <c r="E59" s="112"/>
      <c r="F59" s="142" t="s">
        <v>228</v>
      </c>
      <c r="G59" s="131" t="s">
        <v>179</v>
      </c>
      <c r="H59" s="158">
        <v>0.85</v>
      </c>
      <c r="J59" t="str">
        <f t="shared" si="1"/>
        <v>P.03-Interventi recupero, riqualificazione ambientale</v>
      </c>
      <c r="K59" s="203">
        <f t="shared" si="0"/>
        <v>0.85</v>
      </c>
      <c r="L59" s="282"/>
    </row>
    <row r="60" spans="1:12" ht="22.5" x14ac:dyDescent="0.2">
      <c r="A60" s="677"/>
      <c r="B60" s="147" t="s">
        <v>201</v>
      </c>
      <c r="C60" s="114" t="s">
        <v>229</v>
      </c>
      <c r="D60" s="111"/>
      <c r="E60" s="111"/>
      <c r="F60" s="140" t="s">
        <v>230</v>
      </c>
      <c r="G60" s="130" t="s">
        <v>180</v>
      </c>
      <c r="H60" s="157">
        <v>0.85</v>
      </c>
      <c r="J60" t="str">
        <f t="shared" si="1"/>
        <v>P.04-Interventi di sfruttamento di cave e torbiere</v>
      </c>
      <c r="K60" s="203">
        <f t="shared" si="0"/>
        <v>0.85</v>
      </c>
      <c r="L60" s="282"/>
    </row>
    <row r="61" spans="1:12" ht="56.25" x14ac:dyDescent="0.2">
      <c r="A61" s="685"/>
      <c r="B61" s="149" t="s">
        <v>202</v>
      </c>
      <c r="C61" s="204" t="s">
        <v>231</v>
      </c>
      <c r="D61" s="143"/>
      <c r="E61" s="112"/>
      <c r="F61" s="144" t="s">
        <v>232</v>
      </c>
      <c r="G61" s="133" t="s">
        <v>181</v>
      </c>
      <c r="H61" s="162">
        <v>0.85</v>
      </c>
      <c r="J61" t="str">
        <f t="shared" si="1"/>
        <v>P.05-Interventi di miglioramento e qualificazione della filiera forestale</v>
      </c>
      <c r="K61" s="203">
        <f t="shared" si="0"/>
        <v>0.85</v>
      </c>
      <c r="L61" s="282"/>
    </row>
    <row r="62" spans="1:12" ht="45" x14ac:dyDescent="0.2">
      <c r="A62" s="686"/>
      <c r="B62" s="147" t="s">
        <v>203</v>
      </c>
      <c r="C62" s="121" t="s">
        <v>233</v>
      </c>
      <c r="D62" s="111"/>
      <c r="E62" s="111"/>
      <c r="F62" s="111" t="s">
        <v>234</v>
      </c>
      <c r="G62" s="130" t="s">
        <v>182</v>
      </c>
      <c r="H62" s="163">
        <v>0.85</v>
      </c>
      <c r="J62" t="str">
        <f t="shared" si="1"/>
        <v>P.06-Interventi di miglioramento fondiario agrario e rurale; interventi di pianificazione alimentare</v>
      </c>
      <c r="K62" s="203">
        <f t="shared" si="0"/>
        <v>0.85</v>
      </c>
      <c r="L62" s="282"/>
    </row>
    <row r="63" spans="1:12" ht="54" x14ac:dyDescent="0.2">
      <c r="A63" s="676" t="s">
        <v>19</v>
      </c>
      <c r="B63" s="148" t="s">
        <v>204</v>
      </c>
      <c r="C63" s="145" t="s">
        <v>235</v>
      </c>
      <c r="D63" s="112"/>
      <c r="E63" s="112"/>
      <c r="F63" s="142" t="s">
        <v>236</v>
      </c>
      <c r="G63" s="131" t="s">
        <v>183</v>
      </c>
      <c r="H63" s="164">
        <v>0.9</v>
      </c>
      <c r="J63" t="str">
        <f t="shared" si="1"/>
        <v>U.01-Interventi per la valorizzazione delle filiere produttive agroalimentari e zootecniche; interventi di controllo – vigilanza alimentare</v>
      </c>
      <c r="K63" s="203">
        <f t="shared" si="0"/>
        <v>0.9</v>
      </c>
      <c r="L63" s="282"/>
    </row>
    <row r="64" spans="1:12" ht="27" x14ac:dyDescent="0.2">
      <c r="A64" s="677"/>
      <c r="B64" s="147" t="s">
        <v>205</v>
      </c>
      <c r="C64" s="121" t="s">
        <v>237</v>
      </c>
      <c r="D64" s="111"/>
      <c r="E64" s="111"/>
      <c r="F64" s="140" t="s">
        <v>224</v>
      </c>
      <c r="G64" s="130" t="s">
        <v>184</v>
      </c>
      <c r="H64" s="163">
        <v>0.95</v>
      </c>
      <c r="J64" t="str">
        <f t="shared" si="1"/>
        <v>U.02-Interventi per la valorizzazione della filiera naturalistica e faunistica</v>
      </c>
      <c r="K64" s="203">
        <f t="shared" si="0"/>
        <v>0.95</v>
      </c>
      <c r="L64" s="282"/>
    </row>
    <row r="65" spans="1:12" ht="13.5" thickBot="1" x14ac:dyDescent="0.25">
      <c r="A65" s="678"/>
      <c r="B65" s="165" t="s">
        <v>10</v>
      </c>
      <c r="C65" s="166" t="s">
        <v>238</v>
      </c>
      <c r="D65" s="167"/>
      <c r="E65" s="167"/>
      <c r="F65" s="167"/>
      <c r="G65" s="168" t="s">
        <v>185</v>
      </c>
      <c r="H65" s="169">
        <v>1</v>
      </c>
      <c r="J65" t="str">
        <f t="shared" si="1"/>
        <v>U.03-Pianificazione</v>
      </c>
      <c r="K65" s="203">
        <f t="shared" si="0"/>
        <v>1</v>
      </c>
      <c r="L65" s="282"/>
    </row>
  </sheetData>
  <sheetProtection password="E51E" sheet="1" objects="1" scenarios="1"/>
  <dataConsolidate/>
  <mergeCells count="35">
    <mergeCell ref="A1:H1"/>
    <mergeCell ref="A2:A3"/>
    <mergeCell ref="B2:B3"/>
    <mergeCell ref="C2:C3"/>
    <mergeCell ref="D2:F2"/>
    <mergeCell ref="B23:B25"/>
    <mergeCell ref="A4:A25"/>
    <mergeCell ref="B17:B19"/>
    <mergeCell ref="B14:B16"/>
    <mergeCell ref="B11:B13"/>
    <mergeCell ref="B8:B10"/>
    <mergeCell ref="B4:B5"/>
    <mergeCell ref="B6:B7"/>
    <mergeCell ref="B20:B22"/>
    <mergeCell ref="B36:B37"/>
    <mergeCell ref="A26:A31"/>
    <mergeCell ref="B26:B27"/>
    <mergeCell ref="B28:B29"/>
    <mergeCell ref="B30:B31"/>
    <mergeCell ref="E38:E39"/>
    <mergeCell ref="A63:A65"/>
    <mergeCell ref="A54:A56"/>
    <mergeCell ref="A49:A53"/>
    <mergeCell ref="B50:B51"/>
    <mergeCell ref="B52:B53"/>
    <mergeCell ref="A46:A48"/>
    <mergeCell ref="A57:A62"/>
    <mergeCell ref="B43:B44"/>
    <mergeCell ref="B38:B39"/>
    <mergeCell ref="B40:B42"/>
    <mergeCell ref="A32:A44"/>
    <mergeCell ref="B32:B33"/>
    <mergeCell ref="E32:E33"/>
    <mergeCell ref="B34:B35"/>
    <mergeCell ref="E34:E3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dimension ref="A1:R165"/>
  <sheetViews>
    <sheetView topLeftCell="A124" zoomScale="130" zoomScaleNormal="130" workbookViewId="0">
      <selection activeCell="A160" sqref="A160"/>
    </sheetView>
  </sheetViews>
  <sheetFormatPr defaultRowHeight="12.75" x14ac:dyDescent="0.2"/>
  <cols>
    <col min="2" max="2" width="10.5703125" customWidth="1"/>
    <col min="6" max="6" width="9.5703125" bestFit="1" customWidth="1"/>
    <col min="8" max="11" width="5.7109375" customWidth="1"/>
    <col min="17" max="18" width="0" hidden="1" customWidth="1"/>
  </cols>
  <sheetData>
    <row r="1" spans="1:16" ht="21" customHeight="1" thickBot="1" x14ac:dyDescent="0.25">
      <c r="A1" s="704" t="s">
        <v>332</v>
      </c>
      <c r="B1" s="705"/>
      <c r="C1" s="705"/>
      <c r="D1" s="705"/>
      <c r="E1" s="705"/>
      <c r="F1" s="705"/>
      <c r="G1" s="705"/>
      <c r="H1" s="705"/>
      <c r="I1" s="705"/>
      <c r="J1" s="705"/>
      <c r="K1" s="705"/>
      <c r="L1" s="705"/>
      <c r="M1" s="705"/>
      <c r="N1" s="705"/>
      <c r="O1" s="705"/>
      <c r="P1" s="706"/>
    </row>
    <row r="2" spans="1:16" ht="12.75" customHeight="1" x14ac:dyDescent="0.2">
      <c r="A2" s="729" t="s">
        <v>464</v>
      </c>
      <c r="B2" s="730"/>
      <c r="C2" s="729" t="s">
        <v>463</v>
      </c>
      <c r="D2" s="734"/>
      <c r="E2" s="734"/>
      <c r="F2" s="730"/>
      <c r="G2" s="781" t="s">
        <v>239</v>
      </c>
      <c r="H2" s="782"/>
      <c r="I2" s="782"/>
      <c r="J2" s="782"/>
      <c r="K2" s="782"/>
      <c r="L2" s="782"/>
      <c r="M2" s="782"/>
      <c r="N2" s="782"/>
      <c r="O2" s="782"/>
      <c r="P2" s="783"/>
    </row>
    <row r="3" spans="1:16" ht="84" customHeight="1" x14ac:dyDescent="0.2">
      <c r="A3" s="729"/>
      <c r="B3" s="730"/>
      <c r="C3" s="729"/>
      <c r="D3" s="734"/>
      <c r="E3" s="734"/>
      <c r="F3" s="730"/>
      <c r="G3" s="199" t="s">
        <v>37</v>
      </c>
      <c r="H3" s="741" t="s">
        <v>18</v>
      </c>
      <c r="I3" s="756"/>
      <c r="J3" s="741" t="s">
        <v>64</v>
      </c>
      <c r="K3" s="756"/>
      <c r="L3" s="199" t="s">
        <v>283</v>
      </c>
      <c r="M3" s="199" t="s">
        <v>17</v>
      </c>
      <c r="N3" s="199" t="s">
        <v>460</v>
      </c>
      <c r="O3" s="199" t="s">
        <v>194</v>
      </c>
      <c r="P3" s="199" t="s">
        <v>473</v>
      </c>
    </row>
    <row r="4" spans="1:16" ht="21" customHeight="1" x14ac:dyDescent="0.2">
      <c r="A4" s="788" t="s">
        <v>333</v>
      </c>
      <c r="B4" s="748"/>
      <c r="C4" s="759" t="s">
        <v>240</v>
      </c>
      <c r="D4" s="716" t="s">
        <v>241</v>
      </c>
      <c r="E4" s="722"/>
      <c r="F4" s="723"/>
      <c r="G4" s="190"/>
      <c r="H4" s="719"/>
      <c r="I4" s="720"/>
      <c r="J4" s="719"/>
      <c r="K4" s="720"/>
      <c r="L4" s="190"/>
      <c r="M4" s="190"/>
      <c r="N4" s="190"/>
      <c r="O4" s="191"/>
      <c r="P4" s="189">
        <v>5.0000000000000001E-3</v>
      </c>
    </row>
    <row r="5" spans="1:16" ht="20.25" customHeight="1" x14ac:dyDescent="0.2">
      <c r="A5" s="789"/>
      <c r="B5" s="790"/>
      <c r="C5" s="784"/>
      <c r="D5" s="716" t="s">
        <v>242</v>
      </c>
      <c r="E5" s="722"/>
      <c r="F5" s="723"/>
      <c r="G5" s="190"/>
      <c r="H5" s="719"/>
      <c r="I5" s="720"/>
      <c r="J5" s="719"/>
      <c r="K5" s="720"/>
      <c r="L5" s="190"/>
      <c r="M5" s="190"/>
      <c r="N5" s="190"/>
      <c r="O5" s="191"/>
      <c r="P5" s="189">
        <v>3.0000000000000001E-3</v>
      </c>
    </row>
    <row r="6" spans="1:16" ht="19.5" customHeight="1" x14ac:dyDescent="0.2">
      <c r="A6" s="789"/>
      <c r="B6" s="790"/>
      <c r="C6" s="760"/>
      <c r="D6" s="716" t="s">
        <v>243</v>
      </c>
      <c r="E6" s="722"/>
      <c r="F6" s="723"/>
      <c r="G6" s="190"/>
      <c r="H6" s="719"/>
      <c r="I6" s="720"/>
      <c r="J6" s="719"/>
      <c r="K6" s="720"/>
      <c r="L6" s="190"/>
      <c r="M6" s="190"/>
      <c r="N6" s="190"/>
      <c r="O6" s="191"/>
      <c r="P6" s="189">
        <v>1E-3</v>
      </c>
    </row>
    <row r="7" spans="1:16" x14ac:dyDescent="0.2">
      <c r="A7" s="789"/>
      <c r="B7" s="790"/>
      <c r="C7" s="759" t="s">
        <v>244</v>
      </c>
      <c r="D7" s="785" t="s">
        <v>245</v>
      </c>
      <c r="E7" s="170" t="s">
        <v>246</v>
      </c>
      <c r="F7" s="172" t="s">
        <v>247</v>
      </c>
      <c r="G7" s="190"/>
      <c r="H7" s="719"/>
      <c r="I7" s="720"/>
      <c r="J7" s="719"/>
      <c r="K7" s="720"/>
      <c r="L7" s="190"/>
      <c r="M7" s="190"/>
      <c r="N7" s="190"/>
      <c r="O7" s="186">
        <v>1E-3</v>
      </c>
      <c r="P7" s="186">
        <v>1E-3</v>
      </c>
    </row>
    <row r="8" spans="1:16" ht="16.5" x14ac:dyDescent="0.2">
      <c r="A8" s="789"/>
      <c r="B8" s="790"/>
      <c r="C8" s="784"/>
      <c r="D8" s="786"/>
      <c r="E8" s="170" t="s">
        <v>248</v>
      </c>
      <c r="F8" s="172" t="s">
        <v>249</v>
      </c>
      <c r="G8" s="190"/>
      <c r="H8" s="719"/>
      <c r="I8" s="720"/>
      <c r="J8" s="719"/>
      <c r="K8" s="720"/>
      <c r="L8" s="190"/>
      <c r="M8" s="190"/>
      <c r="N8" s="190"/>
      <c r="O8" s="186">
        <v>5.0000000000000001E-4</v>
      </c>
      <c r="P8" s="186">
        <v>5.0000000000000001E-4</v>
      </c>
    </row>
    <row r="9" spans="1:16" x14ac:dyDescent="0.2">
      <c r="A9" s="789"/>
      <c r="B9" s="790"/>
      <c r="C9" s="760"/>
      <c r="D9" s="787"/>
      <c r="E9" s="170" t="s">
        <v>250</v>
      </c>
      <c r="F9" s="171"/>
      <c r="G9" s="190"/>
      <c r="H9" s="719"/>
      <c r="I9" s="720"/>
      <c r="J9" s="719"/>
      <c r="K9" s="720"/>
      <c r="L9" s="190"/>
      <c r="M9" s="190"/>
      <c r="N9" s="190"/>
      <c r="O9" s="186">
        <v>1E-4</v>
      </c>
      <c r="P9" s="186">
        <v>1E-4</v>
      </c>
    </row>
    <row r="10" spans="1:16" x14ac:dyDescent="0.2">
      <c r="A10" s="789"/>
      <c r="B10" s="790"/>
      <c r="C10" s="174" t="s">
        <v>251</v>
      </c>
      <c r="D10" s="716" t="s">
        <v>252</v>
      </c>
      <c r="E10" s="722"/>
      <c r="F10" s="723"/>
      <c r="G10" s="190"/>
      <c r="H10" s="719"/>
      <c r="I10" s="720"/>
      <c r="J10" s="719"/>
      <c r="K10" s="720"/>
      <c r="L10" s="190"/>
      <c r="M10" s="190"/>
      <c r="N10" s="190"/>
      <c r="O10" s="134">
        <v>5.0000000000000001E-3</v>
      </c>
      <c r="P10" s="134">
        <v>5.0000000000000001E-3</v>
      </c>
    </row>
    <row r="11" spans="1:16" x14ac:dyDescent="0.2">
      <c r="A11" s="789"/>
      <c r="B11" s="790"/>
      <c r="C11" s="174" t="s">
        <v>253</v>
      </c>
      <c r="D11" s="716" t="s">
        <v>254</v>
      </c>
      <c r="E11" s="722"/>
      <c r="F11" s="723"/>
      <c r="G11" s="190"/>
      <c r="H11" s="719"/>
      <c r="I11" s="720"/>
      <c r="J11" s="719"/>
      <c r="K11" s="720"/>
      <c r="L11" s="190"/>
      <c r="M11" s="190"/>
      <c r="N11" s="190"/>
      <c r="O11" s="134">
        <v>0.03</v>
      </c>
      <c r="P11" s="190"/>
    </row>
    <row r="12" spans="1:16" x14ac:dyDescent="0.2">
      <c r="A12" s="789"/>
      <c r="B12" s="790"/>
      <c r="C12" s="174" t="s">
        <v>255</v>
      </c>
      <c r="D12" s="716" t="s">
        <v>256</v>
      </c>
      <c r="E12" s="722"/>
      <c r="F12" s="723"/>
      <c r="G12" s="190"/>
      <c r="H12" s="719"/>
      <c r="I12" s="720"/>
      <c r="J12" s="719"/>
      <c r="K12" s="720"/>
      <c r="L12" s="190"/>
      <c r="M12" s="190"/>
      <c r="N12" s="190"/>
      <c r="O12" s="134">
        <v>3.0000000000000001E-3</v>
      </c>
      <c r="P12" s="134">
        <v>3.0000000000000001E-3</v>
      </c>
    </row>
    <row r="13" spans="1:16" x14ac:dyDescent="0.2">
      <c r="A13" s="789"/>
      <c r="B13" s="790"/>
      <c r="C13" s="759" t="s">
        <v>257</v>
      </c>
      <c r="D13" s="785" t="s">
        <v>258</v>
      </c>
      <c r="E13" s="170" t="s">
        <v>246</v>
      </c>
      <c r="F13" s="173">
        <v>7500000</v>
      </c>
      <c r="G13" s="190"/>
      <c r="H13" s="719"/>
      <c r="I13" s="720"/>
      <c r="J13" s="719"/>
      <c r="K13" s="720"/>
      <c r="L13" s="190"/>
      <c r="M13" s="190"/>
      <c r="N13" s="190"/>
      <c r="O13" s="189">
        <v>2.5999999999999999E-2</v>
      </c>
      <c r="P13" s="134">
        <v>3.5999999999999997E-2</v>
      </c>
    </row>
    <row r="14" spans="1:16" ht="16.5" x14ac:dyDescent="0.2">
      <c r="A14" s="791"/>
      <c r="B14" s="792"/>
      <c r="C14" s="766"/>
      <c r="D14" s="786"/>
      <c r="E14" s="170" t="s">
        <v>248</v>
      </c>
      <c r="F14" s="173">
        <v>15000000</v>
      </c>
      <c r="G14" s="192"/>
      <c r="H14" s="719"/>
      <c r="I14" s="720"/>
      <c r="J14" s="719"/>
      <c r="K14" s="720"/>
      <c r="L14" s="192"/>
      <c r="M14" s="192"/>
      <c r="N14" s="192"/>
      <c r="O14" s="193">
        <v>1.6E-2</v>
      </c>
      <c r="P14" s="187">
        <v>2.8000000000000001E-2</v>
      </c>
    </row>
    <row r="15" spans="1:16" x14ac:dyDescent="0.2">
      <c r="A15" s="791"/>
      <c r="B15" s="792"/>
      <c r="C15" s="767"/>
      <c r="D15" s="787"/>
      <c r="E15" s="170" t="s">
        <v>250</v>
      </c>
      <c r="F15" s="171"/>
      <c r="G15" s="192"/>
      <c r="H15" s="719"/>
      <c r="I15" s="720"/>
      <c r="J15" s="719"/>
      <c r="K15" s="720"/>
      <c r="L15" s="192"/>
      <c r="M15" s="192"/>
      <c r="N15" s="192"/>
      <c r="O15" s="193">
        <v>0.01</v>
      </c>
      <c r="P15" s="187">
        <v>0.02</v>
      </c>
    </row>
    <row r="16" spans="1:16" x14ac:dyDescent="0.2">
      <c r="A16" s="791"/>
      <c r="B16" s="792"/>
      <c r="C16" s="759" t="s">
        <v>259</v>
      </c>
      <c r="D16" s="785" t="s">
        <v>260</v>
      </c>
      <c r="E16" s="170" t="s">
        <v>246</v>
      </c>
      <c r="F16" s="173">
        <v>4000000</v>
      </c>
      <c r="G16" s="192"/>
      <c r="H16" s="719"/>
      <c r="I16" s="720"/>
      <c r="J16" s="719"/>
      <c r="K16" s="720"/>
      <c r="L16" s="192"/>
      <c r="M16" s="192"/>
      <c r="N16" s="192"/>
      <c r="O16" s="187">
        <v>1.7999999999999999E-2</v>
      </c>
      <c r="P16" s="187">
        <v>1.7999999999999999E-2</v>
      </c>
    </row>
    <row r="17" spans="1:16" ht="16.5" x14ac:dyDescent="0.2">
      <c r="A17" s="791"/>
      <c r="B17" s="792"/>
      <c r="C17" s="784"/>
      <c r="D17" s="786"/>
      <c r="E17" s="170" t="s">
        <v>248</v>
      </c>
      <c r="F17" s="173">
        <v>10000000</v>
      </c>
      <c r="G17" s="192"/>
      <c r="H17" s="719"/>
      <c r="I17" s="720"/>
      <c r="J17" s="719"/>
      <c r="K17" s="720"/>
      <c r="L17" s="192"/>
      <c r="M17" s="192"/>
      <c r="N17" s="192"/>
      <c r="O17" s="187">
        <v>1.2E-2</v>
      </c>
      <c r="P17" s="187">
        <v>1.2E-2</v>
      </c>
    </row>
    <row r="18" spans="1:16" x14ac:dyDescent="0.2">
      <c r="A18" s="793"/>
      <c r="B18" s="755"/>
      <c r="C18" s="760"/>
      <c r="D18" s="787"/>
      <c r="E18" s="170" t="s">
        <v>250</v>
      </c>
      <c r="F18" s="171"/>
      <c r="G18" s="192"/>
      <c r="H18" s="719"/>
      <c r="I18" s="720"/>
      <c r="J18" s="719"/>
      <c r="K18" s="720"/>
      <c r="L18" s="192"/>
      <c r="M18" s="192"/>
      <c r="N18" s="192"/>
      <c r="O18" s="187">
        <v>8.0000000000000002E-3</v>
      </c>
      <c r="P18" s="187">
        <v>8.0000000000000002E-3</v>
      </c>
    </row>
    <row r="19" spans="1:16" ht="15.95" customHeight="1" x14ac:dyDescent="0.2">
      <c r="A19" s="724" t="s">
        <v>513</v>
      </c>
      <c r="B19" s="585" t="s">
        <v>334</v>
      </c>
      <c r="C19" s="174" t="s">
        <v>261</v>
      </c>
      <c r="D19" s="716" t="s">
        <v>262</v>
      </c>
      <c r="E19" s="722"/>
      <c r="F19" s="723"/>
      <c r="G19" s="187">
        <v>4.4999999999999998E-2</v>
      </c>
      <c r="H19" s="713">
        <v>4.4999999999999998E-2</v>
      </c>
      <c r="I19" s="714"/>
      <c r="J19" s="713">
        <v>4.4999999999999998E-2</v>
      </c>
      <c r="K19" s="715"/>
      <c r="L19" s="187">
        <v>0.04</v>
      </c>
      <c r="M19" s="193">
        <v>3.5000000000000003E-2</v>
      </c>
      <c r="N19" s="187">
        <v>0.05</v>
      </c>
      <c r="O19" s="187">
        <v>0.04</v>
      </c>
      <c r="P19" s="190"/>
    </row>
    <row r="20" spans="1:16" ht="15.95" customHeight="1" x14ac:dyDescent="0.2">
      <c r="A20" s="725"/>
      <c r="B20" s="589"/>
      <c r="C20" s="174" t="s">
        <v>263</v>
      </c>
      <c r="D20" s="716" t="s">
        <v>264</v>
      </c>
      <c r="E20" s="722"/>
      <c r="F20" s="723"/>
      <c r="G20" s="187">
        <v>0.09</v>
      </c>
      <c r="H20" s="713">
        <v>0.09</v>
      </c>
      <c r="I20" s="714"/>
      <c r="J20" s="713">
        <v>0.09</v>
      </c>
      <c r="K20" s="715"/>
      <c r="L20" s="187">
        <v>0.08</v>
      </c>
      <c r="M20" s="187">
        <v>7.0000000000000007E-2</v>
      </c>
      <c r="N20" s="187">
        <v>0.1</v>
      </c>
      <c r="O20" s="187">
        <v>0.08</v>
      </c>
      <c r="P20" s="190"/>
    </row>
    <row r="21" spans="1:16" ht="15.95" customHeight="1" x14ac:dyDescent="0.2">
      <c r="A21" s="725"/>
      <c r="B21" s="590"/>
      <c r="C21" s="174" t="s">
        <v>265</v>
      </c>
      <c r="D21" s="716" t="s">
        <v>266</v>
      </c>
      <c r="E21" s="722"/>
      <c r="F21" s="723"/>
      <c r="G21" s="187">
        <v>0.02</v>
      </c>
      <c r="H21" s="713">
        <v>0.02</v>
      </c>
      <c r="I21" s="714"/>
      <c r="J21" s="713">
        <v>0.02</v>
      </c>
      <c r="K21" s="715"/>
      <c r="L21" s="187">
        <v>0.02</v>
      </c>
      <c r="M21" s="187">
        <v>0.02</v>
      </c>
      <c r="N21" s="187">
        <v>0.02</v>
      </c>
      <c r="O21" s="187">
        <v>0.02</v>
      </c>
      <c r="P21" s="190"/>
    </row>
    <row r="22" spans="1:16" ht="15.95" customHeight="1" x14ac:dyDescent="0.2">
      <c r="A22" s="725"/>
      <c r="B22" s="585" t="s">
        <v>267</v>
      </c>
      <c r="C22" s="174" t="s">
        <v>268</v>
      </c>
      <c r="D22" s="716" t="s">
        <v>269</v>
      </c>
      <c r="E22" s="722"/>
      <c r="F22" s="723"/>
      <c r="G22" s="187">
        <v>0.04</v>
      </c>
      <c r="H22" s="713">
        <v>0.04</v>
      </c>
      <c r="I22" s="714"/>
      <c r="J22" s="713">
        <v>0.04</v>
      </c>
      <c r="K22" s="715"/>
      <c r="L22" s="187">
        <v>0.04</v>
      </c>
      <c r="M22" s="187">
        <v>0.04</v>
      </c>
      <c r="N22" s="187">
        <v>0.04</v>
      </c>
      <c r="O22" s="193">
        <v>0.04</v>
      </c>
      <c r="P22" s="190"/>
    </row>
    <row r="23" spans="1:16" ht="15.95" customHeight="1" x14ac:dyDescent="0.2">
      <c r="A23" s="725"/>
      <c r="B23" s="586"/>
      <c r="C23" s="174" t="s">
        <v>270</v>
      </c>
      <c r="D23" s="716" t="s">
        <v>271</v>
      </c>
      <c r="E23" s="722"/>
      <c r="F23" s="723"/>
      <c r="G23" s="187">
        <v>0.08</v>
      </c>
      <c r="H23" s="713">
        <v>0.08</v>
      </c>
      <c r="I23" s="714"/>
      <c r="J23" s="713">
        <v>0.08</v>
      </c>
      <c r="K23" s="715"/>
      <c r="L23" s="187">
        <v>0.08</v>
      </c>
      <c r="M23" s="187">
        <v>0.08</v>
      </c>
      <c r="N23" s="187">
        <v>0.08</v>
      </c>
      <c r="O23" s="193">
        <v>0.09</v>
      </c>
      <c r="P23" s="190"/>
    </row>
    <row r="24" spans="1:16" ht="15.95" customHeight="1" x14ac:dyDescent="0.2">
      <c r="A24" s="725"/>
      <c r="B24" s="587"/>
      <c r="C24" s="174" t="s">
        <v>272</v>
      </c>
      <c r="D24" s="716" t="s">
        <v>273</v>
      </c>
      <c r="E24" s="722"/>
      <c r="F24" s="723"/>
      <c r="G24" s="187">
        <v>0.16</v>
      </c>
      <c r="H24" s="713">
        <v>0.16</v>
      </c>
      <c r="I24" s="714"/>
      <c r="J24" s="713">
        <v>0.16</v>
      </c>
      <c r="K24" s="715"/>
      <c r="L24" s="187">
        <v>0.16</v>
      </c>
      <c r="M24" s="187">
        <v>0.16</v>
      </c>
      <c r="N24" s="187">
        <v>0.16</v>
      </c>
      <c r="O24" s="193">
        <v>0.16</v>
      </c>
      <c r="P24" s="190"/>
    </row>
    <row r="25" spans="1:16" ht="15.95" customHeight="1" x14ac:dyDescent="0.2">
      <c r="A25" s="725"/>
      <c r="B25" s="585" t="s">
        <v>274</v>
      </c>
      <c r="C25" s="174" t="s">
        <v>275</v>
      </c>
      <c r="D25" s="716" t="s">
        <v>276</v>
      </c>
      <c r="E25" s="722"/>
      <c r="F25" s="723"/>
      <c r="G25" s="190"/>
      <c r="H25" s="719"/>
      <c r="I25" s="720"/>
      <c r="J25" s="719"/>
      <c r="K25" s="720"/>
      <c r="L25" s="190"/>
      <c r="M25" s="190"/>
      <c r="N25" s="190"/>
      <c r="O25" s="193">
        <v>0.02</v>
      </c>
      <c r="P25" s="193">
        <v>2.9999999999999997E-4</v>
      </c>
    </row>
    <row r="26" spans="1:16" ht="15.95" customHeight="1" x14ac:dyDescent="0.2">
      <c r="A26" s="725"/>
      <c r="B26" s="586"/>
      <c r="C26" s="174" t="s">
        <v>277</v>
      </c>
      <c r="D26" s="716" t="s">
        <v>278</v>
      </c>
      <c r="E26" s="722"/>
      <c r="F26" s="723"/>
      <c r="G26" s="190"/>
      <c r="H26" s="719"/>
      <c r="I26" s="720"/>
      <c r="J26" s="719"/>
      <c r="K26" s="720"/>
      <c r="L26" s="190"/>
      <c r="M26" s="190"/>
      <c r="N26" s="190"/>
      <c r="O26" s="187">
        <v>1.4999999999999999E-2</v>
      </c>
      <c r="P26" s="187">
        <v>2.5000000000000001E-4</v>
      </c>
    </row>
    <row r="27" spans="1:16" ht="15.95" customHeight="1" x14ac:dyDescent="0.2">
      <c r="A27" s="725"/>
      <c r="B27" s="587"/>
      <c r="C27" s="174" t="s">
        <v>279</v>
      </c>
      <c r="D27" s="716" t="s">
        <v>280</v>
      </c>
      <c r="E27" s="722"/>
      <c r="F27" s="723"/>
      <c r="G27" s="190"/>
      <c r="H27" s="719"/>
      <c r="I27" s="720"/>
      <c r="J27" s="719"/>
      <c r="K27" s="720"/>
      <c r="L27" s="190"/>
      <c r="M27" s="190"/>
      <c r="N27" s="190"/>
      <c r="O27" s="187">
        <v>2.5000000000000001E-2</v>
      </c>
      <c r="P27" s="187">
        <v>0.03</v>
      </c>
    </row>
    <row r="28" spans="1:16" ht="15.95" customHeight="1" x14ac:dyDescent="0.2">
      <c r="A28" s="726"/>
      <c r="B28" s="198" t="s">
        <v>335</v>
      </c>
      <c r="C28" s="174" t="s">
        <v>281</v>
      </c>
      <c r="D28" s="716" t="s">
        <v>282</v>
      </c>
      <c r="E28" s="722"/>
      <c r="F28" s="723"/>
      <c r="G28" s="190"/>
      <c r="H28" s="719"/>
      <c r="I28" s="720"/>
      <c r="J28" s="719"/>
      <c r="K28" s="720"/>
      <c r="L28" s="190"/>
      <c r="M28" s="190"/>
      <c r="N28" s="190"/>
      <c r="O28" s="187">
        <v>5.0000000000000001E-3</v>
      </c>
      <c r="P28" s="193">
        <v>1.5E-3</v>
      </c>
    </row>
    <row r="29" spans="1:16" ht="33" customHeight="1" x14ac:dyDescent="0.2">
      <c r="A29" s="721" t="s">
        <v>331</v>
      </c>
      <c r="B29" s="721"/>
      <c r="C29" s="721"/>
      <c r="D29" s="721"/>
      <c r="E29" s="721"/>
      <c r="F29" s="721"/>
      <c r="G29" s="721"/>
      <c r="H29" s="721"/>
      <c r="I29" s="721"/>
      <c r="J29" s="721"/>
      <c r="K29" s="721"/>
      <c r="L29" s="721"/>
      <c r="M29" s="721"/>
      <c r="N29" s="721"/>
      <c r="O29" s="721"/>
      <c r="P29" s="721"/>
    </row>
    <row r="30" spans="1:16" ht="12.75" customHeight="1" x14ac:dyDescent="0.2">
      <c r="A30" s="727" t="s">
        <v>464</v>
      </c>
      <c r="B30" s="728"/>
      <c r="C30" s="727" t="s">
        <v>463</v>
      </c>
      <c r="D30" s="733"/>
      <c r="E30" s="733"/>
      <c r="F30" s="728"/>
      <c r="G30" s="736" t="s">
        <v>239</v>
      </c>
      <c r="H30" s="737"/>
      <c r="I30" s="737"/>
      <c r="J30" s="737"/>
      <c r="K30" s="737"/>
      <c r="L30" s="737"/>
      <c r="M30" s="737"/>
      <c r="N30" s="737"/>
      <c r="O30" s="737"/>
      <c r="P30" s="738"/>
    </row>
    <row r="31" spans="1:16" ht="50.1" customHeight="1" x14ac:dyDescent="0.2">
      <c r="A31" s="729"/>
      <c r="B31" s="730"/>
      <c r="C31" s="729"/>
      <c r="D31" s="734"/>
      <c r="E31" s="734"/>
      <c r="F31" s="730"/>
      <c r="G31" s="739" t="s">
        <v>37</v>
      </c>
      <c r="H31" s="741" t="s">
        <v>59</v>
      </c>
      <c r="I31" s="742"/>
      <c r="J31" s="743" t="s">
        <v>64</v>
      </c>
      <c r="K31" s="744"/>
      <c r="L31" s="739" t="s">
        <v>283</v>
      </c>
      <c r="M31" s="739" t="s">
        <v>17</v>
      </c>
      <c r="N31" s="739" t="s">
        <v>460</v>
      </c>
      <c r="O31" s="739" t="s">
        <v>194</v>
      </c>
      <c r="P31" s="739" t="s">
        <v>284</v>
      </c>
    </row>
    <row r="32" spans="1:16" ht="35.1" customHeight="1" x14ac:dyDescent="0.2">
      <c r="A32" s="731"/>
      <c r="B32" s="732"/>
      <c r="C32" s="731"/>
      <c r="D32" s="735"/>
      <c r="E32" s="735"/>
      <c r="F32" s="732"/>
      <c r="G32" s="740"/>
      <c r="H32" s="200" t="s">
        <v>285</v>
      </c>
      <c r="I32" s="200" t="s">
        <v>286</v>
      </c>
      <c r="J32" s="745"/>
      <c r="K32" s="746"/>
      <c r="L32" s="740"/>
      <c r="M32" s="740"/>
      <c r="N32" s="740"/>
      <c r="O32" s="740"/>
      <c r="P32" s="740"/>
    </row>
    <row r="33" spans="1:16" x14ac:dyDescent="0.2">
      <c r="A33" s="724" t="s">
        <v>8</v>
      </c>
      <c r="B33" s="724" t="s">
        <v>691</v>
      </c>
      <c r="C33" s="172" t="s">
        <v>287</v>
      </c>
      <c r="D33" s="716" t="s">
        <v>288</v>
      </c>
      <c r="E33" s="722"/>
      <c r="F33" s="723"/>
      <c r="G33" s="134">
        <v>0.09</v>
      </c>
      <c r="H33" s="713">
        <v>0.09</v>
      </c>
      <c r="I33" s="714"/>
      <c r="J33" s="713">
        <v>0.09</v>
      </c>
      <c r="K33" s="715"/>
      <c r="L33" s="134">
        <v>0.08</v>
      </c>
      <c r="M33" s="194">
        <v>7.0000000000000007E-2</v>
      </c>
      <c r="N33" s="134">
        <v>0.1</v>
      </c>
      <c r="O33" s="134">
        <v>0.08</v>
      </c>
      <c r="P33" s="190"/>
    </row>
    <row r="34" spans="1:16" x14ac:dyDescent="0.2">
      <c r="A34" s="725"/>
      <c r="B34" s="597"/>
      <c r="C34" s="172" t="s">
        <v>289</v>
      </c>
      <c r="D34" s="716" t="s">
        <v>290</v>
      </c>
      <c r="E34" s="722"/>
      <c r="F34" s="723"/>
      <c r="G34" s="134">
        <v>0.01</v>
      </c>
      <c r="H34" s="713">
        <v>0.01</v>
      </c>
      <c r="I34" s="714"/>
      <c r="J34" s="713">
        <v>0.01</v>
      </c>
      <c r="K34" s="715"/>
      <c r="L34" s="134">
        <v>0.01</v>
      </c>
      <c r="M34" s="194">
        <v>0.01</v>
      </c>
      <c r="N34" s="134">
        <v>0.01</v>
      </c>
      <c r="O34" s="134">
        <v>0.01</v>
      </c>
      <c r="P34" s="190"/>
    </row>
    <row r="35" spans="1:16" x14ac:dyDescent="0.2">
      <c r="A35" s="725"/>
      <c r="B35" s="597"/>
      <c r="C35" s="172" t="s">
        <v>291</v>
      </c>
      <c r="D35" s="716" t="s">
        <v>292</v>
      </c>
      <c r="E35" s="722"/>
      <c r="F35" s="723"/>
      <c r="G35" s="134">
        <v>0.02</v>
      </c>
      <c r="H35" s="713">
        <v>0.02</v>
      </c>
      <c r="I35" s="714"/>
      <c r="J35" s="713">
        <v>0.02</v>
      </c>
      <c r="K35" s="715"/>
      <c r="L35" s="134">
        <v>0.02</v>
      </c>
      <c r="M35" s="194">
        <v>0.02</v>
      </c>
      <c r="N35" s="190"/>
      <c r="O35" s="134">
        <v>0.02</v>
      </c>
      <c r="P35" s="190"/>
    </row>
    <row r="36" spans="1:16" x14ac:dyDescent="0.2">
      <c r="A36" s="725"/>
      <c r="B36" s="597"/>
      <c r="C36" s="172" t="s">
        <v>293</v>
      </c>
      <c r="D36" s="716" t="s">
        <v>294</v>
      </c>
      <c r="E36" s="717"/>
      <c r="F36" s="718"/>
      <c r="G36" s="134">
        <v>0.03</v>
      </c>
      <c r="H36" s="713">
        <v>0.03</v>
      </c>
      <c r="I36" s="714"/>
      <c r="J36" s="713">
        <v>0.03</v>
      </c>
      <c r="K36" s="715"/>
      <c r="L36" s="134">
        <v>0.03</v>
      </c>
      <c r="M36" s="194">
        <v>0.03</v>
      </c>
      <c r="N36" s="134">
        <v>0.03</v>
      </c>
      <c r="O36" s="134">
        <v>0.03</v>
      </c>
      <c r="P36" s="190"/>
    </row>
    <row r="37" spans="1:16" x14ac:dyDescent="0.2">
      <c r="A37" s="725"/>
      <c r="B37" s="597"/>
      <c r="C37" s="172" t="s">
        <v>295</v>
      </c>
      <c r="D37" s="716" t="s">
        <v>296</v>
      </c>
      <c r="E37" s="717"/>
      <c r="F37" s="718"/>
      <c r="G37" s="134">
        <v>7.0000000000000007E-2</v>
      </c>
      <c r="H37" s="713">
        <v>7.0000000000000007E-2</v>
      </c>
      <c r="I37" s="714"/>
      <c r="J37" s="713">
        <v>7.0000000000000007E-2</v>
      </c>
      <c r="K37" s="715"/>
      <c r="L37" s="134">
        <v>7.0000000000000007E-2</v>
      </c>
      <c r="M37" s="194">
        <v>7.0000000000000007E-2</v>
      </c>
      <c r="N37" s="134">
        <v>7.0000000000000007E-2</v>
      </c>
      <c r="O37" s="134">
        <v>7.0000000000000007E-2</v>
      </c>
      <c r="P37" s="190"/>
    </row>
    <row r="38" spans="1:16" x14ac:dyDescent="0.2">
      <c r="A38" s="725"/>
      <c r="B38" s="597"/>
      <c r="C38" s="172" t="s">
        <v>297</v>
      </c>
      <c r="D38" s="716" t="s">
        <v>298</v>
      </c>
      <c r="E38" s="722"/>
      <c r="F38" s="723"/>
      <c r="G38" s="134">
        <v>0.03</v>
      </c>
      <c r="H38" s="713">
        <v>0.03</v>
      </c>
      <c r="I38" s="714"/>
      <c r="J38" s="713">
        <v>0.03</v>
      </c>
      <c r="K38" s="715"/>
      <c r="L38" s="134">
        <v>0.03</v>
      </c>
      <c r="M38" s="194">
        <v>0.03</v>
      </c>
      <c r="N38" s="190"/>
      <c r="O38" s="134">
        <v>0.03</v>
      </c>
      <c r="P38" s="190"/>
    </row>
    <row r="39" spans="1:16" x14ac:dyDescent="0.2">
      <c r="A39" s="725"/>
      <c r="B39" s="597"/>
      <c r="C39" s="172" t="s">
        <v>299</v>
      </c>
      <c r="D39" s="716" t="s">
        <v>300</v>
      </c>
      <c r="E39" s="722"/>
      <c r="F39" s="723"/>
      <c r="G39" s="134">
        <v>1.4999999999999999E-2</v>
      </c>
      <c r="H39" s="713">
        <v>1.4999999999999999E-2</v>
      </c>
      <c r="I39" s="714"/>
      <c r="J39" s="713">
        <v>1.4999999999999999E-2</v>
      </c>
      <c r="K39" s="715"/>
      <c r="L39" s="134">
        <v>1.4999999999999999E-2</v>
      </c>
      <c r="M39" s="194">
        <v>1.4999999999999999E-2</v>
      </c>
      <c r="N39" s="190"/>
      <c r="O39" s="134">
        <v>1.4999999999999999E-2</v>
      </c>
      <c r="P39" s="190"/>
    </row>
    <row r="40" spans="1:16" x14ac:dyDescent="0.2">
      <c r="A40" s="725"/>
      <c r="B40" s="597"/>
      <c r="C40" s="172" t="s">
        <v>301</v>
      </c>
      <c r="D40" s="716" t="s">
        <v>302</v>
      </c>
      <c r="E40" s="722"/>
      <c r="F40" s="723"/>
      <c r="G40" s="134">
        <v>1.4999999999999999E-2</v>
      </c>
      <c r="H40" s="713">
        <v>1.4999999999999999E-2</v>
      </c>
      <c r="I40" s="714"/>
      <c r="J40" s="713">
        <v>1.4999999999999999E-2</v>
      </c>
      <c r="K40" s="715"/>
      <c r="L40" s="134">
        <v>1.4999999999999999E-2</v>
      </c>
      <c r="M40" s="194">
        <v>1.4999999999999999E-2</v>
      </c>
      <c r="N40" s="190"/>
      <c r="O40" s="134">
        <v>1.4999999999999999E-2</v>
      </c>
      <c r="P40" s="190"/>
    </row>
    <row r="41" spans="1:16" x14ac:dyDescent="0.2">
      <c r="A41" s="725"/>
      <c r="B41" s="597"/>
      <c r="C41" s="172" t="s">
        <v>303</v>
      </c>
      <c r="D41" s="716" t="s">
        <v>304</v>
      </c>
      <c r="E41" s="722"/>
      <c r="F41" s="723"/>
      <c r="G41" s="134">
        <v>1.4999999999999999E-2</v>
      </c>
      <c r="H41" s="713">
        <v>1.4999999999999999E-2</v>
      </c>
      <c r="I41" s="714"/>
      <c r="J41" s="713">
        <v>1.4999999999999999E-2</v>
      </c>
      <c r="K41" s="715"/>
      <c r="L41" s="134">
        <v>1.4999999999999999E-2</v>
      </c>
      <c r="M41" s="194">
        <v>1.4999999999999999E-2</v>
      </c>
      <c r="N41" s="190"/>
      <c r="O41" s="134">
        <v>1.4999999999999999E-2</v>
      </c>
      <c r="P41" s="190"/>
    </row>
    <row r="42" spans="1:16" x14ac:dyDescent="0.2">
      <c r="A42" s="725"/>
      <c r="B42" s="597"/>
      <c r="C42" s="172" t="s">
        <v>305</v>
      </c>
      <c r="D42" s="716" t="s">
        <v>306</v>
      </c>
      <c r="E42" s="722"/>
      <c r="F42" s="723"/>
      <c r="G42" s="134">
        <v>1.4999999999999999E-2</v>
      </c>
      <c r="H42" s="713">
        <v>1.4999999999999999E-2</v>
      </c>
      <c r="I42" s="714"/>
      <c r="J42" s="713">
        <v>1.4999999999999999E-2</v>
      </c>
      <c r="K42" s="715"/>
      <c r="L42" s="134">
        <v>1.4999999999999999E-2</v>
      </c>
      <c r="M42" s="194">
        <v>1.4999999999999999E-2</v>
      </c>
      <c r="N42" s="190"/>
      <c r="O42" s="134">
        <v>1.4999999999999999E-2</v>
      </c>
      <c r="P42" s="190"/>
    </row>
    <row r="43" spans="1:16" x14ac:dyDescent="0.2">
      <c r="A43" s="725"/>
      <c r="B43" s="597"/>
      <c r="C43" s="763" t="s">
        <v>307</v>
      </c>
      <c r="D43" s="759" t="s">
        <v>308</v>
      </c>
      <c r="E43" s="170" t="s">
        <v>246</v>
      </c>
      <c r="F43" s="178">
        <v>250000</v>
      </c>
      <c r="G43" s="134">
        <v>3.9E-2</v>
      </c>
      <c r="H43" s="134">
        <v>3.9E-2</v>
      </c>
      <c r="I43" s="134">
        <v>5.2999999999999999E-2</v>
      </c>
      <c r="J43" s="713">
        <v>3.9E-2</v>
      </c>
      <c r="K43" s="715"/>
      <c r="L43" s="134">
        <v>6.8000000000000005E-2</v>
      </c>
      <c r="M43" s="194">
        <v>5.2999999999999999E-2</v>
      </c>
      <c r="N43" s="190"/>
      <c r="O43" s="134">
        <v>5.2999999999999999E-2</v>
      </c>
      <c r="P43" s="190"/>
    </row>
    <row r="44" spans="1:16" ht="16.5" x14ac:dyDescent="0.2">
      <c r="A44" s="725"/>
      <c r="B44" s="597"/>
      <c r="C44" s="764"/>
      <c r="D44" s="766"/>
      <c r="E44" s="170" t="s">
        <v>248</v>
      </c>
      <c r="F44" s="178">
        <v>500000</v>
      </c>
      <c r="G44" s="134">
        <v>0.01</v>
      </c>
      <c r="H44" s="134">
        <v>0.01</v>
      </c>
      <c r="I44" s="134">
        <v>4.8000000000000001E-2</v>
      </c>
      <c r="J44" s="713">
        <v>0.01</v>
      </c>
      <c r="K44" s="715"/>
      <c r="L44" s="134">
        <v>5.8000000000000003E-2</v>
      </c>
      <c r="M44" s="194">
        <v>4.8000000000000001E-2</v>
      </c>
      <c r="N44" s="190"/>
      <c r="O44" s="134">
        <v>4.8000000000000001E-2</v>
      </c>
      <c r="P44" s="190"/>
    </row>
    <row r="45" spans="1:16" ht="16.5" x14ac:dyDescent="0.2">
      <c r="A45" s="725"/>
      <c r="B45" s="597"/>
      <c r="C45" s="764"/>
      <c r="D45" s="766"/>
      <c r="E45" s="170" t="s">
        <v>248</v>
      </c>
      <c r="F45" s="178">
        <v>1000000</v>
      </c>
      <c r="G45" s="134">
        <v>1.2999999999999999E-2</v>
      </c>
      <c r="H45" s="134">
        <v>1.2999999999999999E-2</v>
      </c>
      <c r="I45" s="134">
        <v>4.3999999999999997E-2</v>
      </c>
      <c r="J45" s="713">
        <v>1.2999999999999999E-2</v>
      </c>
      <c r="K45" s="715"/>
      <c r="L45" s="134">
        <v>4.7E-2</v>
      </c>
      <c r="M45" s="194">
        <v>4.3999999999999997E-2</v>
      </c>
      <c r="N45" s="190"/>
      <c r="O45" s="134">
        <v>4.3999999999999997E-2</v>
      </c>
      <c r="P45" s="190"/>
    </row>
    <row r="46" spans="1:16" ht="16.5" x14ac:dyDescent="0.2">
      <c r="A46" s="725"/>
      <c r="B46" s="597"/>
      <c r="C46" s="764"/>
      <c r="D46" s="766"/>
      <c r="E46" s="170" t="s">
        <v>248</v>
      </c>
      <c r="F46" s="178">
        <v>2500000</v>
      </c>
      <c r="G46" s="134">
        <v>1.7999999999999999E-2</v>
      </c>
      <c r="H46" s="134">
        <v>1.7999999999999999E-2</v>
      </c>
      <c r="I46" s="134">
        <v>4.2000000000000003E-2</v>
      </c>
      <c r="J46" s="713">
        <v>1.7999999999999999E-2</v>
      </c>
      <c r="K46" s="715"/>
      <c r="L46" s="134">
        <v>3.4000000000000002E-2</v>
      </c>
      <c r="M46" s="194">
        <v>4.2000000000000003E-2</v>
      </c>
      <c r="N46" s="190"/>
      <c r="O46" s="134">
        <v>4.2000000000000003E-2</v>
      </c>
      <c r="P46" s="190"/>
    </row>
    <row r="47" spans="1:16" ht="16.5" x14ac:dyDescent="0.2">
      <c r="A47" s="725"/>
      <c r="B47" s="597"/>
      <c r="C47" s="764"/>
      <c r="D47" s="766"/>
      <c r="E47" s="170" t="s">
        <v>248</v>
      </c>
      <c r="F47" s="178">
        <v>10000000</v>
      </c>
      <c r="G47" s="134">
        <v>2.1999999999999999E-2</v>
      </c>
      <c r="H47" s="134">
        <v>2.1999999999999999E-2</v>
      </c>
      <c r="I47" s="134">
        <v>2.7E-2</v>
      </c>
      <c r="J47" s="713">
        <v>2.1999999999999999E-2</v>
      </c>
      <c r="K47" s="715"/>
      <c r="L47" s="134">
        <v>1.9E-2</v>
      </c>
      <c r="M47" s="194">
        <v>2.7E-2</v>
      </c>
      <c r="N47" s="190"/>
      <c r="O47" s="134">
        <v>2.7E-2</v>
      </c>
      <c r="P47" s="190"/>
    </row>
    <row r="48" spans="1:16" x14ac:dyDescent="0.2">
      <c r="A48" s="725"/>
      <c r="B48" s="597"/>
      <c r="C48" s="765"/>
      <c r="D48" s="767"/>
      <c r="E48" s="170" t="s">
        <v>250</v>
      </c>
      <c r="F48" s="171"/>
      <c r="G48" s="134">
        <v>2.1000000000000001E-2</v>
      </c>
      <c r="H48" s="134">
        <v>2.1000000000000001E-2</v>
      </c>
      <c r="I48" s="134">
        <v>2.5000000000000001E-2</v>
      </c>
      <c r="J48" s="713">
        <v>2.1000000000000001E-2</v>
      </c>
      <c r="K48" s="715"/>
      <c r="L48" s="134">
        <v>1.7999999999999999E-2</v>
      </c>
      <c r="M48" s="194">
        <v>2.5000000000000001E-2</v>
      </c>
      <c r="N48" s="190"/>
      <c r="O48" s="134">
        <v>2.5000000000000001E-2</v>
      </c>
      <c r="P48" s="190"/>
    </row>
    <row r="49" spans="1:16" x14ac:dyDescent="0.2">
      <c r="A49" s="725"/>
      <c r="B49" s="597"/>
      <c r="C49" s="172" t="s">
        <v>309</v>
      </c>
      <c r="D49" s="716" t="s">
        <v>310</v>
      </c>
      <c r="E49" s="722"/>
      <c r="F49" s="723"/>
      <c r="G49" s="134">
        <v>0.02</v>
      </c>
      <c r="H49" s="713">
        <v>0.02</v>
      </c>
      <c r="I49" s="714"/>
      <c r="J49" s="713">
        <v>0.02</v>
      </c>
      <c r="K49" s="715"/>
      <c r="L49" s="134">
        <v>0.02</v>
      </c>
      <c r="M49" s="194">
        <v>0.02</v>
      </c>
      <c r="N49" s="134">
        <v>0.02</v>
      </c>
      <c r="O49" s="134">
        <v>0.02</v>
      </c>
      <c r="P49" s="190"/>
    </row>
    <row r="50" spans="1:16" x14ac:dyDescent="0.2">
      <c r="A50" s="725"/>
      <c r="B50" s="597"/>
      <c r="C50" s="172" t="s">
        <v>311</v>
      </c>
      <c r="D50" s="716" t="s">
        <v>312</v>
      </c>
      <c r="E50" s="722"/>
      <c r="F50" s="723"/>
      <c r="G50" s="134">
        <v>0.03</v>
      </c>
      <c r="H50" s="713">
        <v>0.03</v>
      </c>
      <c r="I50" s="714"/>
      <c r="J50" s="713">
        <v>0.01</v>
      </c>
      <c r="K50" s="715"/>
      <c r="L50" s="134">
        <v>0.03</v>
      </c>
      <c r="M50" s="194">
        <v>0.01</v>
      </c>
      <c r="N50" s="190"/>
      <c r="O50" s="134">
        <v>0.03</v>
      </c>
      <c r="P50" s="190"/>
    </row>
    <row r="51" spans="1:16" x14ac:dyDescent="0.2">
      <c r="A51" s="725"/>
      <c r="B51" s="597"/>
      <c r="C51" s="172" t="s">
        <v>313</v>
      </c>
      <c r="D51" s="716" t="s">
        <v>314</v>
      </c>
      <c r="E51" s="717"/>
      <c r="F51" s="718"/>
      <c r="G51" s="134">
        <v>0.03</v>
      </c>
      <c r="H51" s="713">
        <v>0.03</v>
      </c>
      <c r="I51" s="714"/>
      <c r="J51" s="713">
        <v>0.03</v>
      </c>
      <c r="K51" s="715"/>
      <c r="L51" s="190"/>
      <c r="M51" s="190"/>
      <c r="N51" s="190"/>
      <c r="O51" s="190"/>
      <c r="P51" s="190"/>
    </row>
    <row r="52" spans="1:16" x14ac:dyDescent="0.2">
      <c r="A52" s="725"/>
      <c r="B52" s="597"/>
      <c r="C52" s="172" t="s">
        <v>315</v>
      </c>
      <c r="D52" s="716" t="s">
        <v>316</v>
      </c>
      <c r="E52" s="722"/>
      <c r="F52" s="723"/>
      <c r="G52" s="134">
        <v>5.0000000000000001E-3</v>
      </c>
      <c r="H52" s="713">
        <v>5.0000000000000001E-3</v>
      </c>
      <c r="I52" s="714"/>
      <c r="J52" s="713">
        <v>5.0000000000000001E-3</v>
      </c>
      <c r="K52" s="715"/>
      <c r="L52" s="190"/>
      <c r="M52" s="190"/>
      <c r="N52" s="190"/>
      <c r="O52" s="190"/>
      <c r="P52" s="190"/>
    </row>
    <row r="53" spans="1:16" x14ac:dyDescent="0.2">
      <c r="A53" s="725"/>
      <c r="B53" s="597"/>
      <c r="C53" s="172" t="s">
        <v>317</v>
      </c>
      <c r="D53" s="716" t="s">
        <v>318</v>
      </c>
      <c r="E53" s="722"/>
      <c r="F53" s="723"/>
      <c r="G53" s="134">
        <v>0.01</v>
      </c>
      <c r="H53" s="713">
        <v>0.01</v>
      </c>
      <c r="I53" s="714"/>
      <c r="J53" s="713">
        <v>0.01</v>
      </c>
      <c r="K53" s="715"/>
      <c r="L53" s="134">
        <v>0.01</v>
      </c>
      <c r="M53" s="194">
        <v>0.01</v>
      </c>
      <c r="N53" s="134">
        <v>0.01</v>
      </c>
      <c r="O53" s="134">
        <v>0.01</v>
      </c>
      <c r="P53" s="190"/>
    </row>
    <row r="54" spans="1:16" x14ac:dyDescent="0.2">
      <c r="A54" s="725"/>
      <c r="B54" s="597"/>
      <c r="C54" s="175" t="s">
        <v>319</v>
      </c>
      <c r="D54" s="778" t="s">
        <v>320</v>
      </c>
      <c r="E54" s="170" t="s">
        <v>246</v>
      </c>
      <c r="F54" s="178">
        <v>5000000</v>
      </c>
      <c r="G54" s="134">
        <v>0.03</v>
      </c>
      <c r="H54" s="713">
        <v>3.5000000000000003E-2</v>
      </c>
      <c r="I54" s="714"/>
      <c r="J54" s="713">
        <v>0.03</v>
      </c>
      <c r="K54" s="715"/>
      <c r="L54" s="134">
        <v>3.5000000000000003E-2</v>
      </c>
      <c r="M54" s="194">
        <v>3.5000000000000003E-2</v>
      </c>
      <c r="N54" s="134">
        <v>0.03</v>
      </c>
      <c r="O54" s="134">
        <v>3.5000000000000003E-2</v>
      </c>
      <c r="P54" s="190"/>
    </row>
    <row r="55" spans="1:16" ht="16.5" x14ac:dyDescent="0.2">
      <c r="A55" s="725"/>
      <c r="B55" s="597"/>
      <c r="C55" s="176"/>
      <c r="D55" s="779"/>
      <c r="E55" s="170" t="s">
        <v>248</v>
      </c>
      <c r="F55" s="178">
        <v>20000000</v>
      </c>
      <c r="G55" s="134">
        <v>1.4999999999999999E-2</v>
      </c>
      <c r="H55" s="713">
        <v>0.02</v>
      </c>
      <c r="I55" s="714"/>
      <c r="J55" s="713">
        <v>1.4999999999999999E-2</v>
      </c>
      <c r="K55" s="715"/>
      <c r="L55" s="134">
        <v>0.02</v>
      </c>
      <c r="M55" s="194">
        <v>0.02</v>
      </c>
      <c r="N55" s="134">
        <v>1.4999999999999999E-2</v>
      </c>
      <c r="O55" s="134">
        <v>0.02</v>
      </c>
      <c r="P55" s="190"/>
    </row>
    <row r="56" spans="1:16" x14ac:dyDescent="0.2">
      <c r="A56" s="725"/>
      <c r="B56" s="597"/>
      <c r="C56" s="177"/>
      <c r="D56" s="780"/>
      <c r="E56" s="170" t="s">
        <v>250</v>
      </c>
      <c r="F56" s="171"/>
      <c r="G56" s="134">
        <v>5.0000000000000001E-3</v>
      </c>
      <c r="H56" s="713">
        <v>8.0000000000000002E-3</v>
      </c>
      <c r="I56" s="714"/>
      <c r="J56" s="713">
        <v>5.0000000000000001E-3</v>
      </c>
      <c r="K56" s="715"/>
      <c r="L56" s="134">
        <v>8.0000000000000002E-3</v>
      </c>
      <c r="M56" s="194">
        <v>8.0000000000000002E-3</v>
      </c>
      <c r="N56" s="134">
        <v>5.0000000000000001E-3</v>
      </c>
      <c r="O56" s="134">
        <v>8.0000000000000002E-3</v>
      </c>
      <c r="P56" s="190"/>
    </row>
    <row r="57" spans="1:16" x14ac:dyDescent="0.2">
      <c r="A57" s="725"/>
      <c r="B57" s="597"/>
      <c r="C57" s="175" t="s">
        <v>321</v>
      </c>
      <c r="D57" s="778" t="s">
        <v>322</v>
      </c>
      <c r="E57" s="170" t="s">
        <v>246</v>
      </c>
      <c r="F57" s="178">
        <v>5000000</v>
      </c>
      <c r="G57" s="134">
        <v>1.7999999999999999E-2</v>
      </c>
      <c r="H57" s="713">
        <v>0.02</v>
      </c>
      <c r="I57" s="714"/>
      <c r="J57" s="713">
        <v>1.7999999999999999E-2</v>
      </c>
      <c r="K57" s="715"/>
      <c r="L57" s="134">
        <v>0.02</v>
      </c>
      <c r="M57" s="194">
        <v>0.02</v>
      </c>
      <c r="N57" s="134">
        <v>1.7999999999999999E-2</v>
      </c>
      <c r="O57" s="134">
        <v>0.02</v>
      </c>
      <c r="P57" s="190"/>
    </row>
    <row r="58" spans="1:16" ht="16.5" x14ac:dyDescent="0.2">
      <c r="A58" s="725"/>
      <c r="B58" s="597"/>
      <c r="C58" s="176"/>
      <c r="D58" s="779"/>
      <c r="E58" s="170" t="s">
        <v>248</v>
      </c>
      <c r="F58" s="178">
        <v>20000000</v>
      </c>
      <c r="G58" s="134">
        <v>8.0000000000000002E-3</v>
      </c>
      <c r="H58" s="713">
        <v>0.01</v>
      </c>
      <c r="I58" s="714"/>
      <c r="J58" s="713">
        <v>8.0000000000000002E-3</v>
      </c>
      <c r="K58" s="715"/>
      <c r="L58" s="134">
        <v>0.01</v>
      </c>
      <c r="M58" s="194">
        <v>0.01</v>
      </c>
      <c r="N58" s="134">
        <v>8.0000000000000002E-3</v>
      </c>
      <c r="O58" s="134">
        <v>0.01</v>
      </c>
      <c r="P58" s="190"/>
    </row>
    <row r="59" spans="1:16" x14ac:dyDescent="0.2">
      <c r="A59" s="725"/>
      <c r="B59" s="597"/>
      <c r="C59" s="177"/>
      <c r="D59" s="780"/>
      <c r="E59" s="170" t="s">
        <v>250</v>
      </c>
      <c r="F59" s="171"/>
      <c r="G59" s="134">
        <v>4.0000000000000001E-3</v>
      </c>
      <c r="H59" s="713">
        <v>5.0000000000000001E-3</v>
      </c>
      <c r="I59" s="714"/>
      <c r="J59" s="713">
        <v>4.0000000000000001E-3</v>
      </c>
      <c r="K59" s="715"/>
      <c r="L59" s="134">
        <v>5.0000000000000001E-3</v>
      </c>
      <c r="M59" s="194">
        <v>5.0000000000000001E-3</v>
      </c>
      <c r="N59" s="134">
        <v>4.0000000000000001E-3</v>
      </c>
      <c r="O59" s="134">
        <v>5.0000000000000001E-3</v>
      </c>
      <c r="P59" s="190"/>
    </row>
    <row r="60" spans="1:16" x14ac:dyDescent="0.2">
      <c r="A60" s="725"/>
      <c r="B60" s="597"/>
      <c r="C60" s="172" t="s">
        <v>323</v>
      </c>
      <c r="D60" s="716" t="s">
        <v>324</v>
      </c>
      <c r="E60" s="722"/>
      <c r="F60" s="723"/>
      <c r="G60" s="134">
        <v>0.01</v>
      </c>
      <c r="H60" s="713">
        <v>0.01</v>
      </c>
      <c r="I60" s="714"/>
      <c r="J60" s="713">
        <v>0.01</v>
      </c>
      <c r="K60" s="715"/>
      <c r="L60" s="134">
        <v>0.01</v>
      </c>
      <c r="M60" s="194">
        <v>0.01</v>
      </c>
      <c r="N60" s="134">
        <v>0.01</v>
      </c>
      <c r="O60" s="134">
        <v>0.01</v>
      </c>
      <c r="P60" s="190"/>
    </row>
    <row r="61" spans="1:16" x14ac:dyDescent="0.2">
      <c r="A61" s="725"/>
      <c r="B61" s="597"/>
      <c r="C61" s="172" t="s">
        <v>325</v>
      </c>
      <c r="D61" s="716" t="s">
        <v>326</v>
      </c>
      <c r="E61" s="722"/>
      <c r="F61" s="723"/>
      <c r="G61" s="134">
        <v>0.06</v>
      </c>
      <c r="H61" s="713">
        <v>0.06</v>
      </c>
      <c r="I61" s="714"/>
      <c r="J61" s="713">
        <v>0.06</v>
      </c>
      <c r="K61" s="715"/>
      <c r="L61" s="134">
        <v>0.06</v>
      </c>
      <c r="M61" s="194">
        <v>0.06</v>
      </c>
      <c r="N61" s="134">
        <v>0.06</v>
      </c>
      <c r="O61" s="134">
        <v>0.06</v>
      </c>
      <c r="P61" s="190"/>
    </row>
    <row r="62" spans="1:16" x14ac:dyDescent="0.2">
      <c r="A62" s="726"/>
      <c r="B62" s="598"/>
      <c r="C62" s="172" t="s">
        <v>692</v>
      </c>
      <c r="D62" s="716" t="s">
        <v>693</v>
      </c>
      <c r="E62" s="722"/>
      <c r="F62" s="723"/>
      <c r="G62" s="134">
        <v>0.01</v>
      </c>
      <c r="H62" s="713">
        <v>0.01</v>
      </c>
      <c r="I62" s="714"/>
      <c r="J62" s="713">
        <v>0.01</v>
      </c>
      <c r="K62" s="714"/>
      <c r="L62" s="134">
        <v>0.01</v>
      </c>
      <c r="M62" s="194">
        <v>0.01</v>
      </c>
      <c r="N62" s="134">
        <v>0.01</v>
      </c>
      <c r="O62" s="134">
        <v>0.01</v>
      </c>
      <c r="P62" s="190"/>
    </row>
    <row r="63" spans="1:16" ht="9.9499999999999993" customHeight="1" x14ac:dyDescent="0.2">
      <c r="A63" s="179" t="s">
        <v>327</v>
      </c>
    </row>
    <row r="64" spans="1:16" ht="9.9499999999999993" customHeight="1" x14ac:dyDescent="0.2">
      <c r="A64" s="179" t="s">
        <v>328</v>
      </c>
    </row>
    <row r="65" spans="1:18" ht="9.9499999999999993" customHeight="1" x14ac:dyDescent="0.2">
      <c r="A65" s="179" t="s">
        <v>329</v>
      </c>
    </row>
    <row r="66" spans="1:18" ht="9.9499999999999993" customHeight="1" x14ac:dyDescent="0.2">
      <c r="A66" s="179" t="s">
        <v>330</v>
      </c>
    </row>
    <row r="67" spans="1:18" ht="12.75" hidden="1" customHeight="1" x14ac:dyDescent="0.2">
      <c r="A67" s="727" t="s">
        <v>464</v>
      </c>
      <c r="B67" s="728"/>
      <c r="C67" s="727" t="s">
        <v>463</v>
      </c>
      <c r="D67" s="733"/>
      <c r="E67" s="733"/>
      <c r="F67" s="728"/>
      <c r="G67" s="736" t="s">
        <v>239</v>
      </c>
      <c r="H67" s="737"/>
      <c r="I67" s="737"/>
      <c r="J67" s="737"/>
      <c r="K67" s="737"/>
      <c r="L67" s="737"/>
      <c r="M67" s="737"/>
      <c r="N67" s="737"/>
      <c r="O67" s="737"/>
      <c r="P67" s="738"/>
    </row>
    <row r="68" spans="1:18" ht="50.1" hidden="1" customHeight="1" x14ac:dyDescent="0.2">
      <c r="A68" s="729"/>
      <c r="B68" s="730"/>
      <c r="C68" s="729"/>
      <c r="D68" s="734"/>
      <c r="E68" s="734"/>
      <c r="F68" s="730"/>
      <c r="G68" s="739" t="s">
        <v>16</v>
      </c>
      <c r="H68" s="741" t="s">
        <v>18</v>
      </c>
      <c r="I68" s="742"/>
      <c r="J68" s="741" t="s">
        <v>64</v>
      </c>
      <c r="K68" s="742"/>
      <c r="L68" s="739" t="s">
        <v>283</v>
      </c>
      <c r="M68" s="739" t="s">
        <v>17</v>
      </c>
      <c r="N68" s="739" t="s">
        <v>460</v>
      </c>
      <c r="O68" s="739" t="s">
        <v>194</v>
      </c>
      <c r="P68" s="739" t="s">
        <v>284</v>
      </c>
    </row>
    <row r="69" spans="1:18" ht="35.1" hidden="1" customHeight="1" x14ac:dyDescent="0.2">
      <c r="A69" s="731"/>
      <c r="B69" s="732"/>
      <c r="C69" s="731"/>
      <c r="D69" s="735"/>
      <c r="E69" s="735"/>
      <c r="F69" s="732"/>
      <c r="G69" s="740"/>
      <c r="H69" s="201" t="s">
        <v>285</v>
      </c>
      <c r="I69" s="201" t="s">
        <v>286</v>
      </c>
      <c r="J69" s="201" t="s">
        <v>336</v>
      </c>
      <c r="K69" s="201" t="s">
        <v>337</v>
      </c>
      <c r="L69" s="740"/>
      <c r="M69" s="740"/>
      <c r="N69" s="740"/>
      <c r="O69" s="740"/>
      <c r="P69" s="740"/>
    </row>
    <row r="70" spans="1:18" x14ac:dyDescent="0.2">
      <c r="A70" s="724" t="s">
        <v>8</v>
      </c>
      <c r="B70" s="724" t="s">
        <v>704</v>
      </c>
      <c r="C70" s="181" t="s">
        <v>338</v>
      </c>
      <c r="D70" s="716" t="s">
        <v>339</v>
      </c>
      <c r="E70" s="722"/>
      <c r="F70" s="723"/>
      <c r="G70" s="134">
        <v>0.23</v>
      </c>
      <c r="H70" s="713">
        <v>0.18</v>
      </c>
      <c r="I70" s="714"/>
      <c r="J70" s="195">
        <v>0.16</v>
      </c>
      <c r="K70" s="195">
        <v>0.2</v>
      </c>
      <c r="L70" s="134">
        <v>0.22</v>
      </c>
      <c r="M70" s="134">
        <v>0.18</v>
      </c>
      <c r="N70" s="134">
        <v>0.25</v>
      </c>
      <c r="O70" s="134">
        <v>0.18</v>
      </c>
      <c r="P70" s="190"/>
    </row>
    <row r="71" spans="1:18" x14ac:dyDescent="0.2">
      <c r="A71" s="725"/>
      <c r="B71" s="597"/>
      <c r="C71" s="181" t="s">
        <v>340</v>
      </c>
      <c r="D71" s="716" t="s">
        <v>341</v>
      </c>
      <c r="E71" s="722"/>
      <c r="F71" s="723"/>
      <c r="G71" s="189">
        <v>0.04</v>
      </c>
      <c r="H71" s="776">
        <v>0.04</v>
      </c>
      <c r="I71" s="777"/>
      <c r="J71" s="776">
        <v>0.04</v>
      </c>
      <c r="K71" s="777"/>
      <c r="L71" s="190"/>
      <c r="M71" s="190"/>
      <c r="N71" s="190"/>
      <c r="O71" s="190"/>
      <c r="P71" s="190"/>
    </row>
    <row r="72" spans="1:18" x14ac:dyDescent="0.2">
      <c r="A72" s="725"/>
      <c r="B72" s="597"/>
      <c r="C72" s="181" t="s">
        <v>342</v>
      </c>
      <c r="D72" s="716" t="s">
        <v>343</v>
      </c>
      <c r="E72" s="722"/>
      <c r="F72" s="723"/>
      <c r="G72" s="134">
        <v>0.01</v>
      </c>
      <c r="H72" s="713">
        <v>0.01</v>
      </c>
      <c r="I72" s="714"/>
      <c r="J72" s="713">
        <v>0.01</v>
      </c>
      <c r="K72" s="714"/>
      <c r="L72" s="134">
        <v>0.01</v>
      </c>
      <c r="M72" s="134">
        <v>0.01</v>
      </c>
      <c r="N72" s="134">
        <v>0.01</v>
      </c>
      <c r="O72" s="134">
        <v>0.01</v>
      </c>
      <c r="P72" s="190"/>
    </row>
    <row r="73" spans="1:18" x14ac:dyDescent="0.2">
      <c r="A73" s="725"/>
      <c r="B73" s="597"/>
      <c r="C73" s="181" t="s">
        <v>344</v>
      </c>
      <c r="D73" s="716" t="s">
        <v>345</v>
      </c>
      <c r="E73" s="722"/>
      <c r="F73" s="723"/>
      <c r="G73" s="189">
        <v>0.04</v>
      </c>
      <c r="H73" s="776">
        <v>0.04</v>
      </c>
      <c r="I73" s="777"/>
      <c r="J73" s="776">
        <v>0.04</v>
      </c>
      <c r="K73" s="777"/>
      <c r="L73" s="189">
        <v>0.04</v>
      </c>
      <c r="M73" s="189">
        <v>0.04</v>
      </c>
      <c r="N73" s="190"/>
      <c r="O73" s="189">
        <v>0.04</v>
      </c>
      <c r="P73" s="190"/>
    </row>
    <row r="74" spans="1:18" x14ac:dyDescent="0.2">
      <c r="A74" s="725"/>
      <c r="B74" s="597"/>
      <c r="C74" s="181" t="s">
        <v>346</v>
      </c>
      <c r="D74" s="716" t="s">
        <v>347</v>
      </c>
      <c r="E74" s="722"/>
      <c r="F74" s="723"/>
      <c r="G74" s="134">
        <v>7.0000000000000007E-2</v>
      </c>
      <c r="H74" s="713">
        <v>0.04</v>
      </c>
      <c r="I74" s="714"/>
      <c r="J74" s="713">
        <v>7.0000000000000007E-2</v>
      </c>
      <c r="K74" s="714"/>
      <c r="L74" s="134">
        <v>0.06</v>
      </c>
      <c r="M74" s="134">
        <v>0.05</v>
      </c>
      <c r="N74" s="134">
        <v>0.05</v>
      </c>
      <c r="O74" s="134">
        <v>0.05</v>
      </c>
      <c r="P74" s="190"/>
    </row>
    <row r="75" spans="1:18" x14ac:dyDescent="0.2">
      <c r="A75" s="725"/>
      <c r="B75" s="597"/>
      <c r="C75" s="181" t="s">
        <v>348</v>
      </c>
      <c r="D75" s="716" t="s">
        <v>312</v>
      </c>
      <c r="E75" s="722"/>
      <c r="F75" s="723"/>
      <c r="G75" s="134">
        <v>0.03</v>
      </c>
      <c r="H75" s="713">
        <v>0.03</v>
      </c>
      <c r="I75" s="714"/>
      <c r="J75" s="713">
        <v>0.01</v>
      </c>
      <c r="K75" s="714"/>
      <c r="L75" s="134">
        <v>0.03</v>
      </c>
      <c r="M75" s="134">
        <v>0.01</v>
      </c>
      <c r="N75" s="190"/>
      <c r="O75" s="134">
        <v>0.03</v>
      </c>
      <c r="P75" s="190"/>
    </row>
    <row r="76" spans="1:18" x14ac:dyDescent="0.2">
      <c r="A76" s="725"/>
      <c r="B76" s="597"/>
      <c r="C76" s="181" t="s">
        <v>349</v>
      </c>
      <c r="D76" s="716" t="s">
        <v>350</v>
      </c>
      <c r="E76" s="722"/>
      <c r="F76" s="723"/>
      <c r="G76" s="134">
        <v>0.02</v>
      </c>
      <c r="H76" s="713">
        <v>0.02</v>
      </c>
      <c r="I76" s="714"/>
      <c r="J76" s="713">
        <v>0.02</v>
      </c>
      <c r="K76" s="714"/>
      <c r="L76" s="134">
        <v>0.02</v>
      </c>
      <c r="M76" s="134">
        <v>0.02</v>
      </c>
      <c r="N76" s="134">
        <v>0.02</v>
      </c>
      <c r="O76" s="134">
        <v>0.02</v>
      </c>
      <c r="P76" s="190"/>
    </row>
    <row r="77" spans="1:18" x14ac:dyDescent="0.2">
      <c r="A77" s="725"/>
      <c r="B77" s="597"/>
      <c r="C77" s="181" t="s">
        <v>351</v>
      </c>
      <c r="D77" s="716" t="s">
        <v>708</v>
      </c>
      <c r="E77" s="717"/>
      <c r="F77" s="718"/>
      <c r="G77" s="134">
        <v>0</v>
      </c>
      <c r="H77" s="713">
        <v>0</v>
      </c>
      <c r="I77" s="714"/>
      <c r="J77" s="713">
        <v>0</v>
      </c>
      <c r="K77" s="714"/>
      <c r="L77" s="134">
        <v>0</v>
      </c>
      <c r="M77" s="134">
        <v>0</v>
      </c>
      <c r="N77" s="134">
        <v>0</v>
      </c>
      <c r="O77" s="134">
        <v>0</v>
      </c>
      <c r="P77" s="190"/>
      <c r="Q77" s="301" t="s">
        <v>352</v>
      </c>
      <c r="R77" s="300">
        <v>7.0000000000000007E-2</v>
      </c>
    </row>
    <row r="78" spans="1:18" x14ac:dyDescent="0.2">
      <c r="A78" s="725"/>
      <c r="B78" s="597"/>
      <c r="C78" s="181" t="s">
        <v>353</v>
      </c>
      <c r="D78" s="716" t="s">
        <v>298</v>
      </c>
      <c r="E78" s="722"/>
      <c r="F78" s="723"/>
      <c r="G78" s="134">
        <v>0.06</v>
      </c>
      <c r="H78" s="713">
        <v>0.06</v>
      </c>
      <c r="I78" s="714"/>
      <c r="J78" s="713">
        <v>0.06</v>
      </c>
      <c r="K78" s="714"/>
      <c r="L78" s="134">
        <v>0.06</v>
      </c>
      <c r="M78" s="134">
        <v>0.06</v>
      </c>
      <c r="N78" s="190"/>
      <c r="O78" s="134">
        <v>0.06</v>
      </c>
      <c r="P78" s="190"/>
    </row>
    <row r="79" spans="1:18" x14ac:dyDescent="0.2">
      <c r="A79" s="725"/>
      <c r="B79" s="597"/>
      <c r="C79" s="181" t="s">
        <v>354</v>
      </c>
      <c r="D79" s="716" t="s">
        <v>300</v>
      </c>
      <c r="E79" s="722"/>
      <c r="F79" s="723"/>
      <c r="G79" s="134">
        <v>0.03</v>
      </c>
      <c r="H79" s="713">
        <v>0.03</v>
      </c>
      <c r="I79" s="714"/>
      <c r="J79" s="713">
        <v>0.03</v>
      </c>
      <c r="K79" s="714"/>
      <c r="L79" s="134">
        <v>0.03</v>
      </c>
      <c r="M79" s="134">
        <v>0.03</v>
      </c>
      <c r="N79" s="190"/>
      <c r="O79" s="134">
        <v>0.03</v>
      </c>
      <c r="P79" s="190"/>
    </row>
    <row r="80" spans="1:18" x14ac:dyDescent="0.2">
      <c r="A80" s="725"/>
      <c r="B80" s="597"/>
      <c r="C80" s="181" t="s">
        <v>355</v>
      </c>
      <c r="D80" s="716" t="s">
        <v>302</v>
      </c>
      <c r="E80" s="722"/>
      <c r="F80" s="723"/>
      <c r="G80" s="134">
        <v>0.03</v>
      </c>
      <c r="H80" s="713">
        <v>0.03</v>
      </c>
      <c r="I80" s="714"/>
      <c r="J80" s="713">
        <v>0.03</v>
      </c>
      <c r="K80" s="714"/>
      <c r="L80" s="134">
        <v>0.03</v>
      </c>
      <c r="M80" s="134">
        <v>0.03</v>
      </c>
      <c r="N80" s="190"/>
      <c r="O80" s="134">
        <v>0.03</v>
      </c>
      <c r="P80" s="190"/>
    </row>
    <row r="81" spans="1:16" x14ac:dyDescent="0.2">
      <c r="A81" s="725"/>
      <c r="B81" s="597"/>
      <c r="C81" s="181" t="s">
        <v>356</v>
      </c>
      <c r="D81" s="716" t="s">
        <v>304</v>
      </c>
      <c r="E81" s="722"/>
      <c r="F81" s="723"/>
      <c r="G81" s="134">
        <v>0.03</v>
      </c>
      <c r="H81" s="713">
        <v>0.03</v>
      </c>
      <c r="I81" s="714"/>
      <c r="J81" s="713">
        <v>0.03</v>
      </c>
      <c r="K81" s="714"/>
      <c r="L81" s="134">
        <v>0.03</v>
      </c>
      <c r="M81" s="134">
        <v>0.03</v>
      </c>
      <c r="N81" s="190"/>
      <c r="O81" s="134">
        <v>0.03</v>
      </c>
      <c r="P81" s="190"/>
    </row>
    <row r="82" spans="1:16" x14ac:dyDescent="0.2">
      <c r="A82" s="725"/>
      <c r="B82" s="597"/>
      <c r="C82" s="763" t="s">
        <v>357</v>
      </c>
      <c r="D82" s="759" t="s">
        <v>358</v>
      </c>
      <c r="E82" s="170" t="s">
        <v>246</v>
      </c>
      <c r="F82" s="173">
        <v>250000</v>
      </c>
      <c r="G82" s="134">
        <v>6.4000000000000001E-2</v>
      </c>
      <c r="H82" s="134">
        <v>6.4000000000000001E-2</v>
      </c>
      <c r="I82" s="134">
        <v>0.13300000000000001</v>
      </c>
      <c r="J82" s="713">
        <v>6.4000000000000001E-2</v>
      </c>
      <c r="K82" s="714"/>
      <c r="L82" s="134">
        <v>0.14499999999999999</v>
      </c>
      <c r="M82" s="134">
        <v>0.13300000000000001</v>
      </c>
      <c r="N82" s="190"/>
      <c r="O82" s="134">
        <v>0.13300000000000001</v>
      </c>
      <c r="P82" s="190"/>
    </row>
    <row r="83" spans="1:16" ht="16.5" x14ac:dyDescent="0.2">
      <c r="A83" s="725"/>
      <c r="B83" s="597"/>
      <c r="C83" s="764"/>
      <c r="D83" s="766"/>
      <c r="E83" s="170" t="s">
        <v>248</v>
      </c>
      <c r="F83" s="173">
        <v>500000</v>
      </c>
      <c r="G83" s="134">
        <v>1.9E-2</v>
      </c>
      <c r="H83" s="134">
        <v>1.9E-2</v>
      </c>
      <c r="I83" s="134">
        <v>0.107</v>
      </c>
      <c r="J83" s="713">
        <v>1.9E-2</v>
      </c>
      <c r="K83" s="714"/>
      <c r="L83" s="134">
        <v>0.114</v>
      </c>
      <c r="M83" s="134">
        <v>0.107</v>
      </c>
      <c r="N83" s="190"/>
      <c r="O83" s="134">
        <v>0.107</v>
      </c>
      <c r="P83" s="190"/>
    </row>
    <row r="84" spans="1:16" ht="16.5" x14ac:dyDescent="0.2">
      <c r="A84" s="725"/>
      <c r="B84" s="597"/>
      <c r="C84" s="764"/>
      <c r="D84" s="766"/>
      <c r="E84" s="170" t="s">
        <v>248</v>
      </c>
      <c r="F84" s="173">
        <v>1000000</v>
      </c>
      <c r="G84" s="134">
        <v>2.1000000000000001E-2</v>
      </c>
      <c r="H84" s="134">
        <v>2.1000000000000001E-2</v>
      </c>
      <c r="I84" s="134">
        <v>9.6000000000000002E-2</v>
      </c>
      <c r="J84" s="713">
        <v>2.1000000000000001E-2</v>
      </c>
      <c r="K84" s="714"/>
      <c r="L84" s="134">
        <v>7.0000000000000007E-2</v>
      </c>
      <c r="M84" s="134">
        <v>9.6000000000000002E-2</v>
      </c>
      <c r="N84" s="190"/>
      <c r="O84" s="134">
        <v>9.6000000000000002E-2</v>
      </c>
      <c r="P84" s="190"/>
    </row>
    <row r="85" spans="1:16" ht="16.5" x14ac:dyDescent="0.2">
      <c r="A85" s="725"/>
      <c r="B85" s="597"/>
      <c r="C85" s="764"/>
      <c r="D85" s="766"/>
      <c r="E85" s="170" t="s">
        <v>248</v>
      </c>
      <c r="F85" s="173">
        <v>2500000</v>
      </c>
      <c r="G85" s="134">
        <v>2.9000000000000001E-2</v>
      </c>
      <c r="H85" s="134">
        <v>2.9000000000000001E-2</v>
      </c>
      <c r="I85" s="134">
        <v>7.9000000000000001E-2</v>
      </c>
      <c r="J85" s="713">
        <v>2.9000000000000001E-2</v>
      </c>
      <c r="K85" s="714"/>
      <c r="L85" s="134">
        <v>3.5000000000000003E-2</v>
      </c>
      <c r="M85" s="134">
        <v>7.9000000000000001E-2</v>
      </c>
      <c r="N85" s="190"/>
      <c r="O85" s="134">
        <v>7.9000000000000001E-2</v>
      </c>
      <c r="P85" s="190"/>
    </row>
    <row r="86" spans="1:16" ht="16.5" x14ac:dyDescent="0.2">
      <c r="A86" s="725"/>
      <c r="B86" s="597"/>
      <c r="C86" s="764"/>
      <c r="D86" s="766"/>
      <c r="E86" s="170" t="s">
        <v>248</v>
      </c>
      <c r="F86" s="173">
        <v>10000000</v>
      </c>
      <c r="G86" s="134">
        <v>3.7999999999999999E-2</v>
      </c>
      <c r="H86" s="134">
        <v>3.7999999999999999E-2</v>
      </c>
      <c r="I86" s="134">
        <v>5.3999999999999999E-2</v>
      </c>
      <c r="J86" s="713">
        <v>3.7999999999999999E-2</v>
      </c>
      <c r="K86" s="714"/>
      <c r="L86" s="134">
        <v>0.02</v>
      </c>
      <c r="M86" s="134">
        <v>5.3999999999999999E-2</v>
      </c>
      <c r="N86" s="190"/>
      <c r="O86" s="134">
        <v>5.3999999999999999E-2</v>
      </c>
      <c r="P86" s="190"/>
    </row>
    <row r="87" spans="1:16" x14ac:dyDescent="0.2">
      <c r="A87" s="725"/>
      <c r="B87" s="597"/>
      <c r="C87" s="765"/>
      <c r="D87" s="767"/>
      <c r="E87" s="170" t="s">
        <v>250</v>
      </c>
      <c r="F87" s="171"/>
      <c r="G87" s="134">
        <v>2.8000000000000001E-2</v>
      </c>
      <c r="H87" s="134">
        <v>2.8000000000000001E-2</v>
      </c>
      <c r="I87" s="134">
        <v>3.5000000000000003E-2</v>
      </c>
      <c r="J87" s="713">
        <v>2.8000000000000001E-2</v>
      </c>
      <c r="K87" s="714"/>
      <c r="L87" s="134">
        <v>1.7999999999999999E-2</v>
      </c>
      <c r="M87" s="134">
        <v>3.5000000000000003E-2</v>
      </c>
      <c r="N87" s="190"/>
      <c r="O87" s="134">
        <v>3.5000000000000003E-2</v>
      </c>
      <c r="P87" s="190"/>
    </row>
    <row r="88" spans="1:16" x14ac:dyDescent="0.2">
      <c r="A88" s="725"/>
      <c r="B88" s="597"/>
      <c r="C88" s="181" t="s">
        <v>359</v>
      </c>
      <c r="D88" s="716" t="s">
        <v>360</v>
      </c>
      <c r="E88" s="722"/>
      <c r="F88" s="723"/>
      <c r="G88" s="190"/>
      <c r="H88" s="713">
        <v>0.09</v>
      </c>
      <c r="I88" s="714"/>
      <c r="J88" s="719"/>
      <c r="K88" s="720"/>
      <c r="L88" s="190"/>
      <c r="M88" s="190"/>
      <c r="N88" s="190"/>
      <c r="O88" s="190"/>
      <c r="P88" s="190"/>
    </row>
    <row r="89" spans="1:16" x14ac:dyDescent="0.2">
      <c r="A89" s="725"/>
      <c r="B89" s="597"/>
      <c r="C89" s="181" t="s">
        <v>361</v>
      </c>
      <c r="D89" s="716" t="s">
        <v>362</v>
      </c>
      <c r="E89" s="722"/>
      <c r="F89" s="723"/>
      <c r="G89" s="190"/>
      <c r="H89" s="713">
        <v>0.12</v>
      </c>
      <c r="I89" s="714"/>
      <c r="J89" s="719"/>
      <c r="K89" s="720"/>
      <c r="L89" s="190"/>
      <c r="M89" s="190"/>
      <c r="N89" s="190"/>
      <c r="O89" s="190"/>
      <c r="P89" s="190"/>
    </row>
    <row r="90" spans="1:16" x14ac:dyDescent="0.2">
      <c r="A90" s="725"/>
      <c r="B90" s="597"/>
      <c r="C90" s="181" t="s">
        <v>363</v>
      </c>
      <c r="D90" s="716" t="s">
        <v>364</v>
      </c>
      <c r="E90" s="722"/>
      <c r="F90" s="723"/>
      <c r="G90" s="190"/>
      <c r="H90" s="713">
        <v>0.18</v>
      </c>
      <c r="I90" s="714"/>
      <c r="J90" s="719"/>
      <c r="K90" s="720"/>
      <c r="L90" s="190"/>
      <c r="M90" s="190"/>
      <c r="N90" s="190"/>
      <c r="O90" s="190"/>
      <c r="P90" s="190"/>
    </row>
    <row r="91" spans="1:16" x14ac:dyDescent="0.2">
      <c r="A91" s="725"/>
      <c r="B91" s="597"/>
      <c r="C91" s="181" t="s">
        <v>365</v>
      </c>
      <c r="D91" s="716" t="s">
        <v>310</v>
      </c>
      <c r="E91" s="722"/>
      <c r="F91" s="723"/>
      <c r="G91" s="134">
        <v>0.05</v>
      </c>
      <c r="H91" s="713">
        <v>0.05</v>
      </c>
      <c r="I91" s="714"/>
      <c r="J91" s="713">
        <v>0.05</v>
      </c>
      <c r="K91" s="714"/>
      <c r="L91" s="134">
        <v>0.05</v>
      </c>
      <c r="M91" s="134">
        <v>0.05</v>
      </c>
      <c r="N91" s="134">
        <v>0.05</v>
      </c>
      <c r="O91" s="134">
        <v>0.05</v>
      </c>
      <c r="P91" s="190"/>
    </row>
    <row r="92" spans="1:16" x14ac:dyDescent="0.2">
      <c r="A92" s="725"/>
      <c r="B92" s="597"/>
      <c r="C92" s="181" t="s">
        <v>366</v>
      </c>
      <c r="D92" s="716" t="s">
        <v>367</v>
      </c>
      <c r="E92" s="722"/>
      <c r="F92" s="723"/>
      <c r="G92" s="134">
        <v>0.06</v>
      </c>
      <c r="H92" s="713">
        <v>0.06</v>
      </c>
      <c r="I92" s="714"/>
      <c r="J92" s="713">
        <v>0.06</v>
      </c>
      <c r="K92" s="714"/>
      <c r="L92" s="190"/>
      <c r="M92" s="190"/>
      <c r="N92" s="190"/>
      <c r="O92" s="190"/>
      <c r="P92" s="190"/>
    </row>
    <row r="93" spans="1:16" x14ac:dyDescent="0.2">
      <c r="A93" s="725"/>
      <c r="B93" s="597"/>
      <c r="C93" s="181" t="s">
        <v>368</v>
      </c>
      <c r="D93" s="716" t="s">
        <v>369</v>
      </c>
      <c r="E93" s="722"/>
      <c r="F93" s="723"/>
      <c r="G93" s="134">
        <v>0.02</v>
      </c>
      <c r="H93" s="713">
        <v>0.02</v>
      </c>
      <c r="I93" s="714"/>
      <c r="J93" s="713">
        <v>0.02</v>
      </c>
      <c r="K93" s="714"/>
      <c r="L93" s="134">
        <v>0.02</v>
      </c>
      <c r="M93" s="134">
        <v>0.02</v>
      </c>
      <c r="N93" s="134">
        <v>0.02</v>
      </c>
      <c r="O93" s="134">
        <v>0.02</v>
      </c>
      <c r="P93" s="190"/>
    </row>
    <row r="94" spans="1:16" x14ac:dyDescent="0.2">
      <c r="A94" s="725"/>
      <c r="B94" s="597"/>
      <c r="C94" s="181" t="s">
        <v>370</v>
      </c>
      <c r="D94" s="716" t="s">
        <v>371</v>
      </c>
      <c r="E94" s="722"/>
      <c r="F94" s="723"/>
      <c r="G94" s="134">
        <v>0.02</v>
      </c>
      <c r="H94" s="713">
        <v>0.02</v>
      </c>
      <c r="I94" s="714"/>
      <c r="J94" s="713">
        <v>0.02</v>
      </c>
      <c r="K94" s="714"/>
      <c r="L94" s="134">
        <v>0.02</v>
      </c>
      <c r="M94" s="190"/>
      <c r="N94" s="190"/>
      <c r="O94" s="190"/>
      <c r="P94" s="190"/>
    </row>
    <row r="95" spans="1:16" x14ac:dyDescent="0.2">
      <c r="A95" s="725"/>
      <c r="B95" s="597"/>
      <c r="C95" s="181" t="s">
        <v>372</v>
      </c>
      <c r="D95" s="716" t="s">
        <v>373</v>
      </c>
      <c r="E95" s="722"/>
      <c r="F95" s="723"/>
      <c r="G95" s="134">
        <v>0.03</v>
      </c>
      <c r="H95" s="713">
        <v>0.03</v>
      </c>
      <c r="I95" s="714"/>
      <c r="J95" s="713">
        <v>0.03</v>
      </c>
      <c r="K95" s="714"/>
      <c r="L95" s="190"/>
      <c r="M95" s="190"/>
      <c r="N95" s="190"/>
      <c r="O95" s="190"/>
      <c r="P95" s="190"/>
    </row>
    <row r="96" spans="1:16" x14ac:dyDescent="0.2">
      <c r="A96" s="725"/>
      <c r="B96" s="597"/>
      <c r="C96" s="181" t="s">
        <v>374</v>
      </c>
      <c r="D96" s="716" t="s">
        <v>375</v>
      </c>
      <c r="E96" s="722"/>
      <c r="F96" s="723"/>
      <c r="G96" s="134">
        <v>0.02</v>
      </c>
      <c r="H96" s="713">
        <v>0.02</v>
      </c>
      <c r="I96" s="714"/>
      <c r="J96" s="713">
        <v>0.02</v>
      </c>
      <c r="K96" s="714"/>
      <c r="L96" s="190"/>
      <c r="M96" s="190"/>
      <c r="N96" s="190"/>
      <c r="O96" s="190"/>
      <c r="P96" s="190"/>
    </row>
    <row r="97" spans="1:16" x14ac:dyDescent="0.2">
      <c r="A97" s="725"/>
      <c r="B97" s="597"/>
      <c r="C97" s="181" t="s">
        <v>376</v>
      </c>
      <c r="D97" s="716" t="s">
        <v>377</v>
      </c>
      <c r="E97" s="722"/>
      <c r="F97" s="723"/>
      <c r="G97" s="134">
        <v>0.01</v>
      </c>
      <c r="H97" s="713">
        <v>0.01</v>
      </c>
      <c r="I97" s="714"/>
      <c r="J97" s="713">
        <v>0.01</v>
      </c>
      <c r="K97" s="714"/>
      <c r="L97" s="134">
        <v>0.01</v>
      </c>
      <c r="M97" s="134">
        <v>0.01</v>
      </c>
      <c r="N97" s="134">
        <v>0.01</v>
      </c>
      <c r="O97" s="134">
        <v>0.01</v>
      </c>
      <c r="P97" s="190"/>
    </row>
    <row r="98" spans="1:16" x14ac:dyDescent="0.2">
      <c r="A98" s="725"/>
      <c r="B98" s="597"/>
      <c r="C98" s="175" t="s">
        <v>378</v>
      </c>
      <c r="D98" s="773" t="s">
        <v>379</v>
      </c>
      <c r="E98" s="170" t="s">
        <v>246</v>
      </c>
      <c r="F98" s="173">
        <v>5000000</v>
      </c>
      <c r="G98" s="134">
        <v>0.09</v>
      </c>
      <c r="H98" s="713">
        <v>0.1</v>
      </c>
      <c r="I98" s="714"/>
      <c r="J98" s="713">
        <v>0.09</v>
      </c>
      <c r="K98" s="714"/>
      <c r="L98" s="134">
        <v>0.1</v>
      </c>
      <c r="M98" s="134">
        <v>0.1</v>
      </c>
      <c r="N98" s="134">
        <v>0.09</v>
      </c>
      <c r="O98" s="134">
        <v>0.1</v>
      </c>
      <c r="P98" s="190"/>
    </row>
    <row r="99" spans="1:16" ht="16.5" x14ac:dyDescent="0.2">
      <c r="A99" s="725"/>
      <c r="B99" s="597"/>
      <c r="C99" s="176"/>
      <c r="D99" s="774"/>
      <c r="E99" s="170" t="s">
        <v>248</v>
      </c>
      <c r="F99" s="173">
        <v>20000000</v>
      </c>
      <c r="G99" s="134">
        <v>4.4999999999999998E-2</v>
      </c>
      <c r="H99" s="713">
        <v>0.06</v>
      </c>
      <c r="I99" s="714"/>
      <c r="J99" s="713">
        <v>4.4999999999999998E-2</v>
      </c>
      <c r="K99" s="714"/>
      <c r="L99" s="134">
        <v>0.06</v>
      </c>
      <c r="M99" s="134">
        <v>0.06</v>
      </c>
      <c r="N99" s="134">
        <v>4.4999999999999998E-2</v>
      </c>
      <c r="O99" s="134">
        <v>0.06</v>
      </c>
      <c r="P99" s="190"/>
    </row>
    <row r="100" spans="1:16" x14ac:dyDescent="0.2">
      <c r="A100" s="725"/>
      <c r="B100" s="597"/>
      <c r="C100" s="177"/>
      <c r="D100" s="775"/>
      <c r="E100" s="170" t="s">
        <v>250</v>
      </c>
      <c r="F100" s="171"/>
      <c r="G100" s="134">
        <v>1.4999999999999999E-2</v>
      </c>
      <c r="H100" s="713">
        <v>2.5000000000000001E-2</v>
      </c>
      <c r="I100" s="714"/>
      <c r="J100" s="713">
        <v>1.4999999999999999E-2</v>
      </c>
      <c r="K100" s="714"/>
      <c r="L100" s="134">
        <v>2.5000000000000001E-2</v>
      </c>
      <c r="M100" s="134">
        <v>2.5000000000000001E-2</v>
      </c>
      <c r="N100" s="134">
        <v>1.4999999999999999E-2</v>
      </c>
      <c r="O100" s="134">
        <v>2.5000000000000001E-2</v>
      </c>
      <c r="P100" s="190"/>
    </row>
    <row r="101" spans="1:16" x14ac:dyDescent="0.2">
      <c r="A101" s="725"/>
      <c r="B101" s="597"/>
      <c r="C101" s="182" t="s">
        <v>380</v>
      </c>
      <c r="D101" s="773" t="s">
        <v>322</v>
      </c>
      <c r="E101" s="170" t="s">
        <v>246</v>
      </c>
      <c r="F101" s="173">
        <v>5000000</v>
      </c>
      <c r="G101" s="134">
        <v>1.7999999999999999E-2</v>
      </c>
      <c r="H101" s="713">
        <v>0.02</v>
      </c>
      <c r="I101" s="714"/>
      <c r="J101" s="713">
        <v>1.7999999999999999E-2</v>
      </c>
      <c r="K101" s="714"/>
      <c r="L101" s="134">
        <v>0.02</v>
      </c>
      <c r="M101" s="134">
        <v>0.02</v>
      </c>
      <c r="N101" s="134">
        <v>1.7999999999999999E-2</v>
      </c>
      <c r="O101" s="134">
        <v>0.02</v>
      </c>
      <c r="P101" s="190"/>
    </row>
    <row r="102" spans="1:16" ht="16.5" x14ac:dyDescent="0.2">
      <c r="A102" s="771"/>
      <c r="B102" s="771"/>
      <c r="C102" s="183"/>
      <c r="D102" s="774"/>
      <c r="E102" s="170" t="s">
        <v>248</v>
      </c>
      <c r="F102" s="173">
        <v>20000000</v>
      </c>
      <c r="G102" s="134">
        <v>8.0000000000000002E-3</v>
      </c>
      <c r="H102" s="713">
        <v>0.01</v>
      </c>
      <c r="I102" s="714"/>
      <c r="J102" s="713">
        <v>8.0000000000000002E-3</v>
      </c>
      <c r="K102" s="714"/>
      <c r="L102" s="134">
        <v>0.01</v>
      </c>
      <c r="M102" s="134">
        <v>0.01</v>
      </c>
      <c r="N102" s="134">
        <v>8.0000000000000002E-3</v>
      </c>
      <c r="O102" s="134">
        <v>0.01</v>
      </c>
      <c r="P102" s="190"/>
    </row>
    <row r="103" spans="1:16" x14ac:dyDescent="0.2">
      <c r="A103" s="771"/>
      <c r="B103" s="771"/>
      <c r="C103" s="184"/>
      <c r="D103" s="775"/>
      <c r="E103" s="170" t="s">
        <v>250</v>
      </c>
      <c r="F103" s="171"/>
      <c r="G103" s="134">
        <v>4.0000000000000001E-3</v>
      </c>
      <c r="H103" s="713">
        <v>5.0000000000000001E-3</v>
      </c>
      <c r="I103" s="714"/>
      <c r="J103" s="713">
        <v>4.0000000000000001E-3</v>
      </c>
      <c r="K103" s="714"/>
      <c r="L103" s="134">
        <v>5.0000000000000001E-3</v>
      </c>
      <c r="M103" s="134">
        <v>5.0000000000000001E-3</v>
      </c>
      <c r="N103" s="134">
        <v>4.0000000000000001E-3</v>
      </c>
      <c r="O103" s="134">
        <v>5.0000000000000001E-3</v>
      </c>
      <c r="P103" s="190"/>
    </row>
    <row r="104" spans="1:16" x14ac:dyDescent="0.2">
      <c r="A104" s="771"/>
      <c r="B104" s="771"/>
      <c r="C104" s="181" t="s">
        <v>381</v>
      </c>
      <c r="D104" s="716" t="s">
        <v>382</v>
      </c>
      <c r="E104" s="722"/>
      <c r="F104" s="723"/>
      <c r="G104" s="134">
        <v>0.01</v>
      </c>
      <c r="H104" s="713">
        <v>0.01</v>
      </c>
      <c r="I104" s="714"/>
      <c r="J104" s="713">
        <v>0.01</v>
      </c>
      <c r="K104" s="714"/>
      <c r="L104" s="134">
        <v>0.01</v>
      </c>
      <c r="M104" s="134">
        <v>0.01</v>
      </c>
      <c r="N104" s="134">
        <v>0.01</v>
      </c>
      <c r="O104" s="134">
        <v>0.01</v>
      </c>
      <c r="P104" s="190"/>
    </row>
    <row r="105" spans="1:16" x14ac:dyDescent="0.2">
      <c r="A105" s="772"/>
      <c r="B105" s="772"/>
      <c r="C105" s="181" t="s">
        <v>383</v>
      </c>
      <c r="D105" s="716" t="s">
        <v>384</v>
      </c>
      <c r="E105" s="722"/>
      <c r="F105" s="723"/>
      <c r="G105" s="134">
        <v>0.13</v>
      </c>
      <c r="H105" s="713">
        <v>0.13</v>
      </c>
      <c r="I105" s="714"/>
      <c r="J105" s="713">
        <v>0.13</v>
      </c>
      <c r="K105" s="714"/>
      <c r="L105" s="134">
        <v>0.13</v>
      </c>
      <c r="M105" s="134">
        <v>0.13</v>
      </c>
      <c r="N105" s="134">
        <v>0.13</v>
      </c>
      <c r="O105" s="134">
        <v>0.13</v>
      </c>
      <c r="P105" s="190"/>
    </row>
    <row r="106" spans="1:16" x14ac:dyDescent="0.2">
      <c r="A106" s="179" t="s">
        <v>385</v>
      </c>
      <c r="B106" s="180"/>
      <c r="C106" s="180"/>
      <c r="D106" s="180"/>
      <c r="E106" s="180"/>
      <c r="F106" s="180"/>
      <c r="G106" s="180"/>
      <c r="H106" s="180"/>
      <c r="I106" s="180"/>
      <c r="J106" s="180"/>
      <c r="K106" s="180"/>
      <c r="L106" s="180"/>
      <c r="M106" s="180"/>
      <c r="N106" s="180"/>
      <c r="O106" s="180"/>
      <c r="P106" s="180"/>
    </row>
    <row r="107" spans="1:16" x14ac:dyDescent="0.2">
      <c r="A107" s="179" t="s">
        <v>386</v>
      </c>
      <c r="B107" s="180"/>
      <c r="C107" s="180"/>
      <c r="D107" s="180"/>
      <c r="E107" s="180"/>
      <c r="F107" s="180"/>
      <c r="G107" s="180"/>
      <c r="H107" s="180"/>
      <c r="I107" s="180"/>
      <c r="J107" s="180"/>
      <c r="K107" s="180"/>
      <c r="L107" s="180"/>
      <c r="M107" s="180"/>
      <c r="N107" s="180"/>
      <c r="O107" s="180"/>
      <c r="P107" s="180"/>
    </row>
    <row r="108" spans="1:16" ht="12.75" customHeight="1" x14ac:dyDescent="0.2">
      <c r="A108" s="727" t="s">
        <v>465</v>
      </c>
      <c r="B108" s="728"/>
      <c r="C108" s="727" t="s">
        <v>463</v>
      </c>
      <c r="D108" s="733"/>
      <c r="E108" s="733"/>
      <c r="F108" s="728"/>
      <c r="G108" s="736" t="s">
        <v>239</v>
      </c>
      <c r="H108" s="737"/>
      <c r="I108" s="737"/>
      <c r="J108" s="737"/>
      <c r="K108" s="737"/>
      <c r="L108" s="737"/>
      <c r="M108" s="737"/>
      <c r="N108" s="737"/>
      <c r="O108" s="737"/>
      <c r="P108" s="738"/>
    </row>
    <row r="109" spans="1:16" ht="50.1" customHeight="1" x14ac:dyDescent="0.2">
      <c r="A109" s="729"/>
      <c r="B109" s="730"/>
      <c r="C109" s="729"/>
      <c r="D109" s="734"/>
      <c r="E109" s="734"/>
      <c r="F109" s="730"/>
      <c r="G109" s="739" t="s">
        <v>16</v>
      </c>
      <c r="H109" s="743" t="s">
        <v>18</v>
      </c>
      <c r="I109" s="744"/>
      <c r="J109" s="741" t="s">
        <v>64</v>
      </c>
      <c r="K109" s="742"/>
      <c r="L109" s="739" t="s">
        <v>283</v>
      </c>
      <c r="M109" s="739" t="s">
        <v>17</v>
      </c>
      <c r="N109" s="739" t="s">
        <v>460</v>
      </c>
      <c r="O109" s="739" t="s">
        <v>194</v>
      </c>
      <c r="P109" s="739" t="s">
        <v>284</v>
      </c>
    </row>
    <row r="110" spans="1:16" ht="35.1" customHeight="1" x14ac:dyDescent="0.2">
      <c r="A110" s="731"/>
      <c r="B110" s="732"/>
      <c r="C110" s="731"/>
      <c r="D110" s="735"/>
      <c r="E110" s="735"/>
      <c r="F110" s="732"/>
      <c r="G110" s="740"/>
      <c r="H110" s="745"/>
      <c r="I110" s="746"/>
      <c r="J110" s="198" t="s">
        <v>336</v>
      </c>
      <c r="K110" s="198" t="s">
        <v>337</v>
      </c>
      <c r="L110" s="740"/>
      <c r="M110" s="740"/>
      <c r="N110" s="740"/>
      <c r="O110" s="740"/>
      <c r="P110" s="740"/>
    </row>
    <row r="111" spans="1:16" ht="15.95" customHeight="1" x14ac:dyDescent="0.2">
      <c r="A111" s="724" t="s">
        <v>8</v>
      </c>
      <c r="B111" s="724" t="s">
        <v>408</v>
      </c>
      <c r="C111" s="170" t="s">
        <v>387</v>
      </c>
      <c r="D111" s="768" t="s">
        <v>388</v>
      </c>
      <c r="E111" s="769"/>
      <c r="F111" s="770"/>
      <c r="G111" s="134">
        <v>7.0000000000000007E-2</v>
      </c>
      <c r="H111" s="713">
        <v>0.12</v>
      </c>
      <c r="I111" s="715"/>
      <c r="J111" s="195">
        <v>0.15</v>
      </c>
      <c r="K111" s="195">
        <v>0.04</v>
      </c>
      <c r="L111" s="134">
        <v>0.04</v>
      </c>
      <c r="M111" s="134">
        <v>0.11</v>
      </c>
      <c r="N111" s="134">
        <v>0.05</v>
      </c>
      <c r="O111" s="134">
        <v>0.04</v>
      </c>
      <c r="P111" s="190"/>
    </row>
    <row r="112" spans="1:16" ht="15.95" customHeight="1" x14ac:dyDescent="0.2">
      <c r="A112" s="725"/>
      <c r="B112" s="725"/>
      <c r="C112" s="170" t="s">
        <v>389</v>
      </c>
      <c r="D112" s="768" t="s">
        <v>390</v>
      </c>
      <c r="E112" s="769"/>
      <c r="F112" s="770"/>
      <c r="G112" s="134">
        <v>0.13</v>
      </c>
      <c r="H112" s="713">
        <v>0.13</v>
      </c>
      <c r="I112" s="715"/>
      <c r="J112" s="713">
        <v>0.05</v>
      </c>
      <c r="K112" s="714"/>
      <c r="L112" s="134">
        <v>0.08</v>
      </c>
      <c r="M112" s="134">
        <v>0.05</v>
      </c>
      <c r="N112" s="134">
        <v>0.1</v>
      </c>
      <c r="O112" s="134">
        <v>0.08</v>
      </c>
      <c r="P112" s="190"/>
    </row>
    <row r="113" spans="1:16" ht="15.95" customHeight="1" x14ac:dyDescent="0.2">
      <c r="A113" s="725"/>
      <c r="B113" s="725"/>
      <c r="C113" s="170" t="s">
        <v>391</v>
      </c>
      <c r="D113" s="768" t="s">
        <v>392</v>
      </c>
      <c r="E113" s="769"/>
      <c r="F113" s="770"/>
      <c r="G113" s="134">
        <v>0.04</v>
      </c>
      <c r="H113" s="713">
        <v>0.03</v>
      </c>
      <c r="I113" s="715"/>
      <c r="J113" s="713">
        <v>0.05</v>
      </c>
      <c r="K113" s="714"/>
      <c r="L113" s="134">
        <v>0.03</v>
      </c>
      <c r="M113" s="134">
        <v>0.04</v>
      </c>
      <c r="N113" s="134">
        <v>0.03</v>
      </c>
      <c r="O113" s="134">
        <v>0.03</v>
      </c>
      <c r="P113" s="190"/>
    </row>
    <row r="114" spans="1:16" ht="15.75" customHeight="1" x14ac:dyDescent="0.2">
      <c r="A114" s="725"/>
      <c r="B114" s="725"/>
      <c r="C114" s="170" t="s">
        <v>393</v>
      </c>
      <c r="D114" s="768" t="s">
        <v>394</v>
      </c>
      <c r="E114" s="769"/>
      <c r="F114" s="770"/>
      <c r="G114" s="134">
        <v>0.02</v>
      </c>
      <c r="H114" s="713">
        <v>0.01</v>
      </c>
      <c r="I114" s="715"/>
      <c r="J114" s="713">
        <v>0.02</v>
      </c>
      <c r="K114" s="714"/>
      <c r="L114" s="134">
        <v>0.02</v>
      </c>
      <c r="M114" s="134">
        <v>0.02</v>
      </c>
      <c r="N114" s="134">
        <v>0.02</v>
      </c>
      <c r="O114" s="134">
        <v>0.02</v>
      </c>
      <c r="P114" s="190"/>
    </row>
    <row r="115" spans="1:16" ht="15.95" customHeight="1" x14ac:dyDescent="0.2">
      <c r="A115" s="725"/>
      <c r="B115" s="725"/>
      <c r="C115" s="170" t="s">
        <v>395</v>
      </c>
      <c r="D115" s="768" t="s">
        <v>396</v>
      </c>
      <c r="E115" s="769"/>
      <c r="F115" s="770"/>
      <c r="G115" s="134">
        <v>0.02</v>
      </c>
      <c r="H115" s="713">
        <v>2.5000000000000001E-2</v>
      </c>
      <c r="I115" s="715"/>
      <c r="J115" s="713">
        <v>0.03</v>
      </c>
      <c r="K115" s="714"/>
      <c r="L115" s="134">
        <v>0.03</v>
      </c>
      <c r="M115" s="134">
        <v>0.02</v>
      </c>
      <c r="N115" s="134">
        <v>0.02</v>
      </c>
      <c r="O115" s="134">
        <v>0.03</v>
      </c>
      <c r="P115" s="190"/>
    </row>
    <row r="116" spans="1:16" ht="15.95" customHeight="1" x14ac:dyDescent="0.2">
      <c r="A116" s="725"/>
      <c r="B116" s="725"/>
      <c r="C116" s="170" t="s">
        <v>397</v>
      </c>
      <c r="D116" s="768" t="s">
        <v>310</v>
      </c>
      <c r="E116" s="769"/>
      <c r="F116" s="770"/>
      <c r="G116" s="134">
        <v>0.03</v>
      </c>
      <c r="H116" s="713">
        <v>0.03</v>
      </c>
      <c r="I116" s="715"/>
      <c r="J116" s="713">
        <v>0.03</v>
      </c>
      <c r="K116" s="714"/>
      <c r="L116" s="134">
        <v>0.03</v>
      </c>
      <c r="M116" s="134">
        <v>0.03</v>
      </c>
      <c r="N116" s="134">
        <v>0.03</v>
      </c>
      <c r="O116" s="134">
        <v>0.03</v>
      </c>
      <c r="P116" s="190"/>
    </row>
    <row r="117" spans="1:16" ht="15.95" customHeight="1" x14ac:dyDescent="0.2">
      <c r="A117" s="725"/>
      <c r="B117" s="725"/>
      <c r="C117" s="170" t="s">
        <v>398</v>
      </c>
      <c r="D117" s="768" t="s">
        <v>399</v>
      </c>
      <c r="E117" s="769"/>
      <c r="F117" s="770"/>
      <c r="G117" s="134">
        <v>0.1</v>
      </c>
      <c r="H117" s="713">
        <v>0.1</v>
      </c>
      <c r="I117" s="715"/>
      <c r="J117" s="713">
        <v>0.1</v>
      </c>
      <c r="K117" s="714"/>
      <c r="L117" s="134">
        <v>0.1</v>
      </c>
      <c r="M117" s="134">
        <v>0.1</v>
      </c>
      <c r="N117" s="134">
        <v>0.1</v>
      </c>
      <c r="O117" s="134">
        <v>0.1</v>
      </c>
      <c r="P117" s="190"/>
    </row>
    <row r="118" spans="1:16" ht="15.95" customHeight="1" x14ac:dyDescent="0.2">
      <c r="A118" s="725"/>
      <c r="B118" s="725"/>
      <c r="C118" s="170" t="s">
        <v>400</v>
      </c>
      <c r="D118" s="768" t="s">
        <v>401</v>
      </c>
      <c r="E118" s="769"/>
      <c r="F118" s="770"/>
      <c r="G118" s="134">
        <v>0.01</v>
      </c>
      <c r="H118" s="713">
        <v>0.01</v>
      </c>
      <c r="I118" s="715"/>
      <c r="J118" s="713">
        <v>0.01</v>
      </c>
      <c r="K118" s="714"/>
      <c r="L118" s="134">
        <v>0.01</v>
      </c>
      <c r="M118" s="134">
        <v>0.01</v>
      </c>
      <c r="N118" s="134">
        <v>0.01</v>
      </c>
      <c r="O118" s="134">
        <v>0.01</v>
      </c>
      <c r="P118" s="190"/>
    </row>
    <row r="119" spans="1:16" ht="15.95" customHeight="1" x14ac:dyDescent="0.2">
      <c r="A119" s="725"/>
      <c r="B119" s="725"/>
      <c r="C119" s="170" t="s">
        <v>402</v>
      </c>
      <c r="D119" s="768" t="s">
        <v>403</v>
      </c>
      <c r="E119" s="769"/>
      <c r="F119" s="770"/>
      <c r="G119" s="134">
        <v>0.13</v>
      </c>
      <c r="H119" s="713">
        <v>0.13</v>
      </c>
      <c r="I119" s="715"/>
      <c r="J119" s="713">
        <v>0.13</v>
      </c>
      <c r="K119" s="714"/>
      <c r="L119" s="134">
        <v>0.13</v>
      </c>
      <c r="M119" s="134">
        <v>0.13</v>
      </c>
      <c r="N119" s="134">
        <v>0.13</v>
      </c>
      <c r="O119" s="134">
        <v>0.13</v>
      </c>
      <c r="P119" s="190"/>
    </row>
    <row r="120" spans="1:16" ht="15.95" customHeight="1" x14ac:dyDescent="0.2">
      <c r="A120" s="725"/>
      <c r="B120" s="725"/>
      <c r="C120" s="170" t="s">
        <v>404</v>
      </c>
      <c r="D120" s="768" t="s">
        <v>405</v>
      </c>
      <c r="E120" s="769"/>
      <c r="F120" s="770"/>
      <c r="G120" s="134">
        <v>0.04</v>
      </c>
      <c r="H120" s="713">
        <v>0.04</v>
      </c>
      <c r="I120" s="715"/>
      <c r="J120" s="713">
        <v>0.04</v>
      </c>
      <c r="K120" s="714"/>
      <c r="L120" s="134">
        <v>0.04</v>
      </c>
      <c r="M120" s="134">
        <v>0.04</v>
      </c>
      <c r="N120" s="134">
        <v>0.04</v>
      </c>
      <c r="O120" s="134">
        <v>0.04</v>
      </c>
      <c r="P120" s="190"/>
    </row>
    <row r="121" spans="1:16" ht="15.95" customHeight="1" x14ac:dyDescent="0.2">
      <c r="A121" s="726"/>
      <c r="B121" s="726"/>
      <c r="C121" s="170" t="s">
        <v>406</v>
      </c>
      <c r="D121" s="768" t="s">
        <v>407</v>
      </c>
      <c r="E121" s="769"/>
      <c r="F121" s="770"/>
      <c r="G121" s="134">
        <v>0.01</v>
      </c>
      <c r="H121" s="713">
        <v>0.01</v>
      </c>
      <c r="I121" s="715"/>
      <c r="J121" s="713">
        <v>0.01</v>
      </c>
      <c r="K121" s="714"/>
      <c r="L121" s="134">
        <v>0.01</v>
      </c>
      <c r="M121" s="134">
        <v>0.01</v>
      </c>
      <c r="N121" s="134">
        <v>0.01</v>
      </c>
      <c r="O121" s="134">
        <v>0.01</v>
      </c>
      <c r="P121" s="190"/>
    </row>
    <row r="123" spans="1:16" x14ac:dyDescent="0.2">
      <c r="A123" s="727" t="s">
        <v>464</v>
      </c>
      <c r="B123" s="728"/>
      <c r="C123" s="727" t="s">
        <v>463</v>
      </c>
      <c r="D123" s="733"/>
      <c r="E123" s="733"/>
      <c r="F123" s="728"/>
      <c r="G123" s="736" t="s">
        <v>239</v>
      </c>
      <c r="H123" s="737"/>
      <c r="I123" s="737"/>
      <c r="J123" s="737"/>
      <c r="K123" s="737"/>
      <c r="L123" s="737"/>
      <c r="M123" s="737"/>
      <c r="N123" s="737"/>
      <c r="O123" s="737"/>
      <c r="P123" s="738"/>
    </row>
    <row r="124" spans="1:16" ht="50.1" customHeight="1" x14ac:dyDescent="0.2">
      <c r="A124" s="729"/>
      <c r="B124" s="730"/>
      <c r="C124" s="729"/>
      <c r="D124" s="734"/>
      <c r="E124" s="734"/>
      <c r="F124" s="730"/>
      <c r="G124" s="739" t="s">
        <v>37</v>
      </c>
      <c r="H124" s="741" t="s">
        <v>18</v>
      </c>
      <c r="I124" s="742"/>
      <c r="J124" s="741" t="s">
        <v>64</v>
      </c>
      <c r="K124" s="742"/>
      <c r="L124" s="739" t="s">
        <v>283</v>
      </c>
      <c r="M124" s="739" t="s">
        <v>17</v>
      </c>
      <c r="N124" s="739" t="s">
        <v>460</v>
      </c>
      <c r="O124" s="739" t="s">
        <v>194</v>
      </c>
      <c r="P124" s="739" t="s">
        <v>284</v>
      </c>
    </row>
    <row r="125" spans="1:16" ht="35.1" customHeight="1" x14ac:dyDescent="0.2">
      <c r="A125" s="731"/>
      <c r="B125" s="732"/>
      <c r="C125" s="731"/>
      <c r="D125" s="735"/>
      <c r="E125" s="735"/>
      <c r="F125" s="732"/>
      <c r="G125" s="740"/>
      <c r="H125" s="201" t="s">
        <v>285</v>
      </c>
      <c r="I125" s="201" t="s">
        <v>286</v>
      </c>
      <c r="J125" s="202" t="s">
        <v>336</v>
      </c>
      <c r="K125" s="198" t="s">
        <v>337</v>
      </c>
      <c r="L125" s="740"/>
      <c r="M125" s="740"/>
      <c r="N125" s="740"/>
      <c r="O125" s="740"/>
      <c r="P125" s="740"/>
    </row>
    <row r="126" spans="1:16" ht="15.95" customHeight="1" x14ac:dyDescent="0.2">
      <c r="A126" s="724" t="s">
        <v>440</v>
      </c>
      <c r="B126" s="724" t="s">
        <v>441</v>
      </c>
      <c r="C126" s="185" t="s">
        <v>409</v>
      </c>
      <c r="D126" s="716" t="s">
        <v>410</v>
      </c>
      <c r="E126" s="722"/>
      <c r="F126" s="723"/>
      <c r="G126" s="134">
        <v>0.32</v>
      </c>
      <c r="H126" s="713">
        <v>0.38</v>
      </c>
      <c r="I126" s="758"/>
      <c r="J126" s="195">
        <v>0.32</v>
      </c>
      <c r="K126" s="195">
        <v>0.45</v>
      </c>
      <c r="L126" s="134">
        <v>0.42</v>
      </c>
      <c r="M126" s="134">
        <v>0.42</v>
      </c>
      <c r="N126" s="134">
        <v>0.35</v>
      </c>
      <c r="O126" s="134">
        <v>0.11</v>
      </c>
      <c r="P126" s="190"/>
    </row>
    <row r="127" spans="1:16" ht="15.95" customHeight="1" x14ac:dyDescent="0.2">
      <c r="A127" s="725"/>
      <c r="B127" s="597"/>
      <c r="C127" s="185" t="s">
        <v>411</v>
      </c>
      <c r="D127" s="716" t="s">
        <v>412</v>
      </c>
      <c r="E127" s="722"/>
      <c r="F127" s="723"/>
      <c r="G127" s="134">
        <v>0.03</v>
      </c>
      <c r="H127" s="713">
        <v>0.02</v>
      </c>
      <c r="I127" s="758"/>
      <c r="J127" s="713">
        <v>0.03</v>
      </c>
      <c r="K127" s="714"/>
      <c r="L127" s="134">
        <v>0.03</v>
      </c>
      <c r="M127" s="134">
        <v>0.04</v>
      </c>
      <c r="N127" s="134">
        <v>0.03</v>
      </c>
      <c r="O127" s="134">
        <v>0.03</v>
      </c>
      <c r="P127" s="190"/>
    </row>
    <row r="128" spans="1:16" ht="15.95" customHeight="1" x14ac:dyDescent="0.2">
      <c r="A128" s="725"/>
      <c r="B128" s="597"/>
      <c r="C128" s="185" t="s">
        <v>413</v>
      </c>
      <c r="D128" s="716" t="s">
        <v>414</v>
      </c>
      <c r="E128" s="722"/>
      <c r="F128" s="723"/>
      <c r="G128" s="134">
        <v>0.02</v>
      </c>
      <c r="H128" s="713">
        <v>0.02</v>
      </c>
      <c r="I128" s="758"/>
      <c r="J128" s="713">
        <v>0.02</v>
      </c>
      <c r="K128" s="714"/>
      <c r="L128" s="134">
        <v>0.02</v>
      </c>
      <c r="M128" s="134">
        <v>0.02</v>
      </c>
      <c r="N128" s="134">
        <v>0.02</v>
      </c>
      <c r="O128" s="134">
        <v>0.02</v>
      </c>
      <c r="P128" s="190"/>
    </row>
    <row r="129" spans="1:16" ht="15.95" customHeight="1" x14ac:dyDescent="0.2">
      <c r="A129" s="725"/>
      <c r="B129" s="597"/>
      <c r="C129" s="185" t="s">
        <v>415</v>
      </c>
      <c r="D129" s="716" t="s">
        <v>416</v>
      </c>
      <c r="E129" s="722"/>
      <c r="F129" s="723"/>
      <c r="G129" s="134">
        <v>0.02</v>
      </c>
      <c r="H129" s="713">
        <v>0.02</v>
      </c>
      <c r="I129" s="758"/>
      <c r="J129" s="713">
        <v>0.02</v>
      </c>
      <c r="K129" s="714"/>
      <c r="L129" s="134">
        <v>0.02</v>
      </c>
      <c r="M129" s="134">
        <v>0.02</v>
      </c>
      <c r="N129" s="134">
        <v>0.02</v>
      </c>
      <c r="O129" s="134">
        <v>0.02</v>
      </c>
      <c r="P129" s="190"/>
    </row>
    <row r="130" spans="1:16" ht="15.95" customHeight="1" x14ac:dyDescent="0.2">
      <c r="A130" s="725"/>
      <c r="B130" s="597"/>
      <c r="C130" s="185" t="s">
        <v>417</v>
      </c>
      <c r="D130" s="716" t="s">
        <v>418</v>
      </c>
      <c r="E130" s="722"/>
      <c r="F130" s="723"/>
      <c r="G130" s="134">
        <v>0.1</v>
      </c>
      <c r="H130" s="713">
        <v>0.1</v>
      </c>
      <c r="I130" s="758"/>
      <c r="J130" s="713">
        <v>0.1</v>
      </c>
      <c r="K130" s="714"/>
      <c r="L130" s="134">
        <v>0.1</v>
      </c>
      <c r="M130" s="134">
        <v>0.1</v>
      </c>
      <c r="N130" s="134">
        <v>0.1</v>
      </c>
      <c r="O130" s="134">
        <v>0.1</v>
      </c>
      <c r="P130" s="190"/>
    </row>
    <row r="131" spans="1:16" x14ac:dyDescent="0.2">
      <c r="A131" s="725"/>
      <c r="B131" s="597"/>
      <c r="C131" s="763" t="s">
        <v>419</v>
      </c>
      <c r="D131" s="759" t="s">
        <v>420</v>
      </c>
      <c r="E131" s="170" t="s">
        <v>246</v>
      </c>
      <c r="F131" s="173">
        <v>250000</v>
      </c>
      <c r="G131" s="134">
        <v>3.9E-2</v>
      </c>
      <c r="H131" s="194">
        <v>3.9E-2</v>
      </c>
      <c r="I131" s="134">
        <v>9.5000000000000001E-2</v>
      </c>
      <c r="J131" s="713">
        <v>3.9E-2</v>
      </c>
      <c r="K131" s="714"/>
      <c r="L131" s="134">
        <v>0.127</v>
      </c>
      <c r="M131" s="134">
        <v>9.5000000000000001E-2</v>
      </c>
      <c r="N131" s="190"/>
      <c r="O131" s="134">
        <v>9.5000000000000001E-2</v>
      </c>
      <c r="P131" s="190"/>
    </row>
    <row r="132" spans="1:16" ht="16.5" x14ac:dyDescent="0.2">
      <c r="A132" s="725"/>
      <c r="B132" s="597"/>
      <c r="C132" s="764"/>
      <c r="D132" s="766"/>
      <c r="E132" s="170" t="s">
        <v>248</v>
      </c>
      <c r="F132" s="173">
        <v>500000</v>
      </c>
      <c r="G132" s="134">
        <v>0.01</v>
      </c>
      <c r="H132" s="194">
        <v>0.01</v>
      </c>
      <c r="I132" s="134">
        <v>8.1000000000000003E-2</v>
      </c>
      <c r="J132" s="713">
        <v>0.01</v>
      </c>
      <c r="K132" s="714"/>
      <c r="L132" s="134">
        <v>0.11</v>
      </c>
      <c r="M132" s="134">
        <v>8.1000000000000003E-2</v>
      </c>
      <c r="N132" s="190"/>
      <c r="O132" s="134">
        <v>8.1000000000000003E-2</v>
      </c>
      <c r="P132" s="190"/>
    </row>
    <row r="133" spans="1:16" ht="16.5" x14ac:dyDescent="0.2">
      <c r="A133" s="725"/>
      <c r="B133" s="597"/>
      <c r="C133" s="764"/>
      <c r="D133" s="766"/>
      <c r="E133" s="170" t="s">
        <v>248</v>
      </c>
      <c r="F133" s="173">
        <v>1000000</v>
      </c>
      <c r="G133" s="134">
        <v>1.2999999999999999E-2</v>
      </c>
      <c r="H133" s="194">
        <v>1.2999999999999999E-2</v>
      </c>
      <c r="I133" s="134">
        <v>7.0999999999999994E-2</v>
      </c>
      <c r="J133" s="713">
        <v>1.2999999999999999E-2</v>
      </c>
      <c r="K133" s="714"/>
      <c r="L133" s="134">
        <v>7.6999999999999999E-2</v>
      </c>
      <c r="M133" s="134">
        <v>7.0999999999999994E-2</v>
      </c>
      <c r="N133" s="190"/>
      <c r="O133" s="134">
        <v>7.0999999999999994E-2</v>
      </c>
      <c r="P133" s="190"/>
    </row>
    <row r="134" spans="1:16" ht="16.5" x14ac:dyDescent="0.2">
      <c r="A134" s="725"/>
      <c r="B134" s="597"/>
      <c r="C134" s="764"/>
      <c r="D134" s="766"/>
      <c r="E134" s="170" t="s">
        <v>248</v>
      </c>
      <c r="F134" s="173">
        <v>2500000</v>
      </c>
      <c r="G134" s="134">
        <v>1.7999999999999999E-2</v>
      </c>
      <c r="H134" s="194">
        <v>1.7999999999999999E-2</v>
      </c>
      <c r="I134" s="134">
        <v>5.1999999999999998E-2</v>
      </c>
      <c r="J134" s="713">
        <v>1.7999999999999999E-2</v>
      </c>
      <c r="K134" s="714"/>
      <c r="L134" s="134">
        <v>2.9000000000000001E-2</v>
      </c>
      <c r="M134" s="134">
        <v>5.1999999999999998E-2</v>
      </c>
      <c r="N134" s="190"/>
      <c r="O134" s="134">
        <v>5.1999999999999998E-2</v>
      </c>
      <c r="P134" s="190"/>
    </row>
    <row r="135" spans="1:16" ht="16.5" x14ac:dyDescent="0.2">
      <c r="A135" s="725"/>
      <c r="B135" s="597"/>
      <c r="C135" s="764"/>
      <c r="D135" s="766"/>
      <c r="E135" s="170" t="s">
        <v>248</v>
      </c>
      <c r="F135" s="173">
        <v>10000000</v>
      </c>
      <c r="G135" s="134">
        <v>2.1999999999999999E-2</v>
      </c>
      <c r="H135" s="194">
        <v>2.1999999999999999E-2</v>
      </c>
      <c r="I135" s="134">
        <v>4.2000000000000003E-2</v>
      </c>
      <c r="J135" s="713">
        <v>2.1999999999999999E-2</v>
      </c>
      <c r="K135" s="714"/>
      <c r="L135" s="134">
        <v>1.9E-2</v>
      </c>
      <c r="M135" s="134">
        <v>4.2000000000000003E-2</v>
      </c>
      <c r="N135" s="190"/>
      <c r="O135" s="134">
        <v>4.2000000000000003E-2</v>
      </c>
      <c r="P135" s="190"/>
    </row>
    <row r="136" spans="1:16" x14ac:dyDescent="0.2">
      <c r="A136" s="725"/>
      <c r="B136" s="597"/>
      <c r="C136" s="765"/>
      <c r="D136" s="767"/>
      <c r="E136" s="170" t="s">
        <v>250</v>
      </c>
      <c r="F136" s="171"/>
      <c r="G136" s="134">
        <v>2.1000000000000001E-2</v>
      </c>
      <c r="H136" s="194">
        <v>2.1000000000000001E-2</v>
      </c>
      <c r="I136" s="134">
        <v>0.03</v>
      </c>
      <c r="J136" s="713">
        <v>2.1000000000000001E-2</v>
      </c>
      <c r="K136" s="714"/>
      <c r="L136" s="134">
        <v>1.7999999999999999E-2</v>
      </c>
      <c r="M136" s="134">
        <v>0.03</v>
      </c>
      <c r="N136" s="190"/>
      <c r="O136" s="134">
        <v>0.03</v>
      </c>
      <c r="P136" s="190"/>
    </row>
    <row r="137" spans="1:16" ht="21" customHeight="1" x14ac:dyDescent="0.2">
      <c r="A137" s="725"/>
      <c r="B137" s="597"/>
      <c r="C137" s="185" t="s">
        <v>421</v>
      </c>
      <c r="D137" s="716" t="s">
        <v>422</v>
      </c>
      <c r="E137" s="722"/>
      <c r="F137" s="723"/>
      <c r="G137" s="134">
        <v>0.06</v>
      </c>
      <c r="H137" s="713">
        <v>0.06</v>
      </c>
      <c r="I137" s="758"/>
      <c r="J137" s="713">
        <v>0.06</v>
      </c>
      <c r="K137" s="714"/>
      <c r="L137" s="134">
        <v>0.06</v>
      </c>
      <c r="M137" s="134">
        <v>0.06</v>
      </c>
      <c r="N137" s="134">
        <v>0.06</v>
      </c>
      <c r="O137" s="134">
        <v>0.06</v>
      </c>
      <c r="P137" s="190"/>
    </row>
    <row r="138" spans="1:16" x14ac:dyDescent="0.2">
      <c r="A138" s="725"/>
      <c r="B138" s="597"/>
      <c r="C138" s="185" t="s">
        <v>423</v>
      </c>
      <c r="D138" s="716" t="s">
        <v>424</v>
      </c>
      <c r="E138" s="717"/>
      <c r="F138" s="718"/>
      <c r="G138" s="134">
        <v>0.14000000000000001</v>
      </c>
      <c r="H138" s="713">
        <v>0.09</v>
      </c>
      <c r="I138" s="758"/>
      <c r="J138" s="713">
        <v>0.15</v>
      </c>
      <c r="K138" s="714"/>
      <c r="L138" s="134">
        <v>0.12</v>
      </c>
      <c r="M138" s="134">
        <v>0.12</v>
      </c>
      <c r="N138" s="134">
        <v>0.11</v>
      </c>
      <c r="O138" s="134">
        <v>0.12</v>
      </c>
      <c r="P138" s="190"/>
    </row>
    <row r="139" spans="1:16" x14ac:dyDescent="0.2">
      <c r="A139" s="725"/>
      <c r="B139" s="597"/>
      <c r="C139" s="185" t="s">
        <v>425</v>
      </c>
      <c r="D139" s="716" t="s">
        <v>426</v>
      </c>
      <c r="E139" s="717"/>
      <c r="F139" s="718"/>
      <c r="G139" s="134">
        <v>0.41</v>
      </c>
      <c r="H139" s="713">
        <v>0.43</v>
      </c>
      <c r="I139" s="758"/>
      <c r="J139" s="713">
        <v>0.32</v>
      </c>
      <c r="K139" s="714"/>
      <c r="L139" s="134">
        <v>0.42</v>
      </c>
      <c r="M139" s="134">
        <v>0.34</v>
      </c>
      <c r="N139" s="134">
        <v>0.4</v>
      </c>
      <c r="O139" s="134">
        <v>0.42</v>
      </c>
      <c r="P139" s="190"/>
    </row>
    <row r="140" spans="1:16" x14ac:dyDescent="0.2">
      <c r="A140" s="725"/>
      <c r="B140" s="597"/>
      <c r="C140" s="761" t="s">
        <v>427</v>
      </c>
      <c r="D140" s="759" t="s">
        <v>428</v>
      </c>
      <c r="E140" s="170" t="s">
        <v>246</v>
      </c>
      <c r="F140" s="173">
        <v>500000</v>
      </c>
      <c r="G140" s="134">
        <v>0.06</v>
      </c>
      <c r="H140" s="713">
        <v>0.06</v>
      </c>
      <c r="I140" s="758"/>
      <c r="J140" s="713">
        <v>4.4999999999999998E-2</v>
      </c>
      <c r="K140" s="714"/>
      <c r="L140" s="134">
        <v>4.4999999999999998E-2</v>
      </c>
      <c r="M140" s="134">
        <v>4.4999999999999998E-2</v>
      </c>
      <c r="N140" s="134">
        <v>4.4999999999999998E-2</v>
      </c>
      <c r="O140" s="134">
        <v>4.4999999999999998E-2</v>
      </c>
      <c r="P140" s="190"/>
    </row>
    <row r="141" spans="1:16" x14ac:dyDescent="0.2">
      <c r="A141" s="725"/>
      <c r="B141" s="597"/>
      <c r="C141" s="762"/>
      <c r="D141" s="760"/>
      <c r="E141" s="170" t="s">
        <v>250</v>
      </c>
      <c r="F141" s="171"/>
      <c r="G141" s="134">
        <v>0.12</v>
      </c>
      <c r="H141" s="713">
        <v>0.12</v>
      </c>
      <c r="I141" s="758"/>
      <c r="J141" s="713">
        <v>0.09</v>
      </c>
      <c r="K141" s="714"/>
      <c r="L141" s="134">
        <v>0.09</v>
      </c>
      <c r="M141" s="134">
        <v>0.09</v>
      </c>
      <c r="N141" s="134">
        <v>0.09</v>
      </c>
      <c r="O141" s="134">
        <v>0.09</v>
      </c>
      <c r="P141" s="190"/>
    </row>
    <row r="142" spans="1:16" x14ac:dyDescent="0.2">
      <c r="A142" s="725"/>
      <c r="B142" s="597"/>
      <c r="C142" s="761" t="s">
        <v>429</v>
      </c>
      <c r="D142" s="759" t="s">
        <v>430</v>
      </c>
      <c r="E142" s="170" t="s">
        <v>246</v>
      </c>
      <c r="F142" s="173">
        <v>500000</v>
      </c>
      <c r="G142" s="134">
        <v>4.4999999999999998E-2</v>
      </c>
      <c r="H142" s="713">
        <v>4.4999999999999998E-2</v>
      </c>
      <c r="I142" s="758"/>
      <c r="J142" s="713">
        <v>3.5000000000000003E-2</v>
      </c>
      <c r="K142" s="714"/>
      <c r="L142" s="134">
        <v>3.5000000000000003E-2</v>
      </c>
      <c r="M142" s="134">
        <v>3.5000000000000003E-2</v>
      </c>
      <c r="N142" s="134">
        <v>3.5000000000000003E-2</v>
      </c>
      <c r="O142" s="134">
        <v>3.5000000000000003E-2</v>
      </c>
      <c r="P142" s="190"/>
    </row>
    <row r="143" spans="1:16" x14ac:dyDescent="0.2">
      <c r="A143" s="725"/>
      <c r="B143" s="597"/>
      <c r="C143" s="762"/>
      <c r="D143" s="760"/>
      <c r="E143" s="170" t="s">
        <v>250</v>
      </c>
      <c r="F143" s="171"/>
      <c r="G143" s="134">
        <v>0.09</v>
      </c>
      <c r="H143" s="713">
        <v>0.09</v>
      </c>
      <c r="I143" s="758"/>
      <c r="J143" s="713">
        <v>7.0000000000000007E-2</v>
      </c>
      <c r="K143" s="714"/>
      <c r="L143" s="134">
        <v>7.0000000000000007E-2</v>
      </c>
      <c r="M143" s="134">
        <v>7.0000000000000007E-2</v>
      </c>
      <c r="N143" s="134">
        <v>7.0000000000000007E-2</v>
      </c>
      <c r="O143" s="134">
        <v>7.0000000000000007E-2</v>
      </c>
      <c r="P143" s="190"/>
    </row>
    <row r="144" spans="1:16" x14ac:dyDescent="0.2">
      <c r="A144" s="725"/>
      <c r="B144" s="597"/>
      <c r="C144" s="170" t="s">
        <v>431</v>
      </c>
      <c r="D144" s="716" t="s">
        <v>432</v>
      </c>
      <c r="E144" s="722"/>
      <c r="F144" s="723"/>
      <c r="G144" s="134">
        <v>0.04</v>
      </c>
      <c r="H144" s="713">
        <v>0.04</v>
      </c>
      <c r="I144" s="758"/>
      <c r="J144" s="713">
        <v>0.04</v>
      </c>
      <c r="K144" s="714"/>
      <c r="L144" s="134">
        <v>0.04</v>
      </c>
      <c r="M144" s="134">
        <v>0.04</v>
      </c>
      <c r="N144" s="134">
        <v>0.04</v>
      </c>
      <c r="O144" s="134">
        <v>0.04</v>
      </c>
      <c r="P144" s="190"/>
    </row>
    <row r="145" spans="1:16" x14ac:dyDescent="0.2">
      <c r="A145" s="725"/>
      <c r="B145" s="597"/>
      <c r="C145" s="170" t="s">
        <v>433</v>
      </c>
      <c r="D145" s="716" t="s">
        <v>434</v>
      </c>
      <c r="E145" s="722"/>
      <c r="F145" s="723"/>
      <c r="G145" s="134">
        <v>0.25</v>
      </c>
      <c r="H145" s="713">
        <v>0.25</v>
      </c>
      <c r="I145" s="758"/>
      <c r="J145" s="713">
        <v>0.25</v>
      </c>
      <c r="K145" s="714"/>
      <c r="L145" s="134">
        <v>0.25</v>
      </c>
      <c r="M145" s="134">
        <v>0.25</v>
      </c>
      <c r="N145" s="134">
        <v>0.25</v>
      </c>
      <c r="O145" s="134">
        <v>0.25</v>
      </c>
      <c r="P145" s="190"/>
    </row>
    <row r="146" spans="1:16" x14ac:dyDescent="0.2">
      <c r="A146" s="726"/>
      <c r="B146" s="598"/>
      <c r="C146" s="170" t="s">
        <v>435</v>
      </c>
      <c r="D146" s="716" t="s">
        <v>436</v>
      </c>
      <c r="E146" s="722"/>
      <c r="F146" s="723"/>
      <c r="G146" s="134">
        <v>0.04</v>
      </c>
      <c r="H146" s="713">
        <v>0.04</v>
      </c>
      <c r="I146" s="758"/>
      <c r="J146" s="713">
        <v>0.04</v>
      </c>
      <c r="K146" s="714"/>
      <c r="L146" s="134">
        <v>0.04</v>
      </c>
      <c r="M146" s="134">
        <v>0.04</v>
      </c>
      <c r="N146" s="134">
        <v>0.04</v>
      </c>
      <c r="O146" s="134">
        <v>0.04</v>
      </c>
      <c r="P146" s="190"/>
    </row>
    <row r="147" spans="1:16" ht="9.9499999999999993" customHeight="1" x14ac:dyDescent="0.2">
      <c r="A147" s="179" t="s">
        <v>437</v>
      </c>
      <c r="B147" s="180"/>
      <c r="C147" s="180"/>
      <c r="D147" s="180"/>
      <c r="E147" s="180"/>
      <c r="F147" s="180"/>
      <c r="G147" s="180"/>
      <c r="H147" s="180"/>
      <c r="I147" s="180"/>
      <c r="J147" s="180"/>
      <c r="K147" s="180"/>
      <c r="L147" s="180"/>
      <c r="M147" s="180"/>
      <c r="N147" s="180"/>
      <c r="O147" s="180"/>
      <c r="P147" s="180"/>
    </row>
    <row r="148" spans="1:16" ht="9.9499999999999993" customHeight="1" x14ac:dyDescent="0.2">
      <c r="A148" s="179" t="s">
        <v>438</v>
      </c>
      <c r="B148" s="180"/>
      <c r="C148" s="180"/>
      <c r="D148" s="180"/>
      <c r="E148" s="180"/>
      <c r="F148" s="180"/>
      <c r="G148" s="180"/>
      <c r="H148" s="180"/>
      <c r="I148" s="180"/>
      <c r="J148" s="180"/>
      <c r="K148" s="180"/>
      <c r="L148" s="180"/>
      <c r="M148" s="180"/>
      <c r="N148" s="180"/>
      <c r="O148" s="180"/>
      <c r="P148" s="180"/>
    </row>
    <row r="149" spans="1:16" ht="9.9499999999999993" customHeight="1" x14ac:dyDescent="0.2">
      <c r="A149" s="179" t="s">
        <v>439</v>
      </c>
      <c r="B149" s="180"/>
      <c r="C149" s="180"/>
      <c r="D149" s="180"/>
      <c r="E149" s="180"/>
      <c r="F149" s="180"/>
      <c r="G149" s="180"/>
      <c r="H149" s="180"/>
      <c r="I149" s="180"/>
      <c r="J149" s="180"/>
      <c r="K149" s="180"/>
      <c r="L149" s="180"/>
      <c r="M149" s="180"/>
      <c r="N149" s="180"/>
      <c r="O149" s="180"/>
      <c r="P149" s="180"/>
    </row>
    <row r="150" spans="1:16" x14ac:dyDescent="0.2">
      <c r="A150" s="727" t="s">
        <v>464</v>
      </c>
      <c r="B150" s="754"/>
      <c r="C150" s="727" t="s">
        <v>463</v>
      </c>
      <c r="D150" s="733"/>
      <c r="E150" s="733"/>
      <c r="F150" s="728"/>
      <c r="G150" s="736" t="s">
        <v>239</v>
      </c>
      <c r="H150" s="737"/>
      <c r="I150" s="737"/>
      <c r="J150" s="737"/>
      <c r="K150" s="737"/>
      <c r="L150" s="737"/>
      <c r="M150" s="737"/>
      <c r="N150" s="737"/>
      <c r="O150" s="737"/>
      <c r="P150" s="738"/>
    </row>
    <row r="151" spans="1:16" ht="96" x14ac:dyDescent="0.2">
      <c r="A151" s="731"/>
      <c r="B151" s="755"/>
      <c r="C151" s="731"/>
      <c r="D151" s="735"/>
      <c r="E151" s="735"/>
      <c r="F151" s="732"/>
      <c r="G151" s="199" t="s">
        <v>37</v>
      </c>
      <c r="H151" s="741" t="s">
        <v>59</v>
      </c>
      <c r="I151" s="756"/>
      <c r="J151" s="741" t="s">
        <v>64</v>
      </c>
      <c r="K151" s="756"/>
      <c r="L151" s="199" t="s">
        <v>283</v>
      </c>
      <c r="M151" s="199" t="s">
        <v>17</v>
      </c>
      <c r="N151" s="199" t="s">
        <v>460</v>
      </c>
      <c r="O151" s="199" t="s">
        <v>194</v>
      </c>
      <c r="P151" s="199" t="s">
        <v>473</v>
      </c>
    </row>
    <row r="152" spans="1:16" ht="15.95" customHeight="1" x14ac:dyDescent="0.2">
      <c r="A152" s="743" t="s">
        <v>442</v>
      </c>
      <c r="B152" s="744"/>
      <c r="C152" s="181" t="s">
        <v>443</v>
      </c>
      <c r="D152" s="751" t="s">
        <v>444</v>
      </c>
      <c r="E152" s="717"/>
      <c r="F152" s="718"/>
      <c r="G152" s="186">
        <v>0.08</v>
      </c>
      <c r="H152" s="757">
        <v>0.08</v>
      </c>
      <c r="I152" s="715"/>
      <c r="J152" s="757">
        <v>0.08</v>
      </c>
      <c r="K152" s="715"/>
      <c r="L152" s="196">
        <v>0.08</v>
      </c>
      <c r="M152" s="186">
        <v>0.08</v>
      </c>
      <c r="N152" s="186">
        <v>0.08</v>
      </c>
      <c r="O152" s="186">
        <v>0.08</v>
      </c>
      <c r="P152" s="190"/>
    </row>
    <row r="153" spans="1:16" ht="15.95" customHeight="1" x14ac:dyDescent="0.2">
      <c r="A153" s="752"/>
      <c r="B153" s="753"/>
      <c r="C153" s="181" t="s">
        <v>445</v>
      </c>
      <c r="D153" s="716" t="s">
        <v>446</v>
      </c>
      <c r="E153" s="722"/>
      <c r="F153" s="723"/>
      <c r="G153" s="186">
        <v>0.02</v>
      </c>
      <c r="H153" s="757">
        <v>0.02</v>
      </c>
      <c r="I153" s="715"/>
      <c r="J153" s="757">
        <v>0.02</v>
      </c>
      <c r="K153" s="715"/>
      <c r="L153" s="196">
        <v>0.02</v>
      </c>
      <c r="M153" s="186">
        <v>0.02</v>
      </c>
      <c r="N153" s="186">
        <v>0.02</v>
      </c>
      <c r="O153" s="186">
        <v>0.02</v>
      </c>
      <c r="P153" s="190"/>
    </row>
    <row r="154" spans="1:16" ht="15.95" customHeight="1" x14ac:dyDescent="0.2">
      <c r="A154" s="752"/>
      <c r="B154" s="753"/>
      <c r="C154" s="181" t="s">
        <v>447</v>
      </c>
      <c r="D154" s="716" t="s">
        <v>448</v>
      </c>
      <c r="E154" s="722"/>
      <c r="F154" s="723"/>
      <c r="G154" s="190"/>
      <c r="H154" s="757">
        <v>0.22</v>
      </c>
      <c r="I154" s="715"/>
      <c r="J154" s="719"/>
      <c r="K154" s="720"/>
      <c r="L154" s="190"/>
      <c r="M154" s="190"/>
      <c r="N154" s="190"/>
      <c r="O154" s="190"/>
      <c r="P154" s="190"/>
    </row>
    <row r="155" spans="1:16" ht="15.95" customHeight="1" x14ac:dyDescent="0.2">
      <c r="A155" s="752"/>
      <c r="B155" s="753"/>
      <c r="C155" s="181" t="s">
        <v>449</v>
      </c>
      <c r="D155" s="716" t="s">
        <v>450</v>
      </c>
      <c r="E155" s="722"/>
      <c r="F155" s="723"/>
      <c r="G155" s="190"/>
      <c r="H155" s="719"/>
      <c r="I155" s="720"/>
      <c r="J155" s="757">
        <v>0.18</v>
      </c>
      <c r="K155" s="715"/>
      <c r="L155" s="190"/>
      <c r="M155" s="186">
        <v>0.18</v>
      </c>
      <c r="N155" s="190"/>
      <c r="O155" s="190"/>
      <c r="P155" s="190"/>
    </row>
    <row r="156" spans="1:16" ht="15.95" customHeight="1" x14ac:dyDescent="0.2">
      <c r="A156" s="745"/>
      <c r="B156" s="746"/>
      <c r="C156" s="181" t="s">
        <v>451</v>
      </c>
      <c r="D156" s="716" t="s">
        <v>452</v>
      </c>
      <c r="E156" s="717"/>
      <c r="F156" s="718"/>
      <c r="G156" s="186">
        <v>0.03</v>
      </c>
      <c r="H156" s="757">
        <v>0.03</v>
      </c>
      <c r="I156" s="715"/>
      <c r="J156" s="757">
        <v>0.03</v>
      </c>
      <c r="K156" s="715"/>
      <c r="L156" s="190"/>
      <c r="M156" s="190"/>
      <c r="N156" s="190"/>
      <c r="O156" s="190"/>
      <c r="P156" s="190"/>
    </row>
    <row r="157" spans="1:16" ht="27.75" customHeight="1" x14ac:dyDescent="0.2">
      <c r="A157" s="747" t="s">
        <v>453</v>
      </c>
      <c r="B157" s="748"/>
      <c r="C157" s="181" t="s">
        <v>454</v>
      </c>
      <c r="D157" s="716" t="s">
        <v>455</v>
      </c>
      <c r="E157" s="722"/>
      <c r="F157" s="723"/>
      <c r="G157" s="190"/>
      <c r="H157" s="719"/>
      <c r="I157" s="720"/>
      <c r="J157" s="719"/>
      <c r="K157" s="720"/>
      <c r="L157" s="190"/>
      <c r="M157" s="190"/>
      <c r="N157" s="190"/>
      <c r="O157" s="186">
        <v>2E-3</v>
      </c>
      <c r="P157" s="197">
        <v>1.5E-3</v>
      </c>
    </row>
    <row r="158" spans="1:16" ht="60.75" customHeight="1" x14ac:dyDescent="0.2">
      <c r="A158" s="749"/>
      <c r="B158" s="750"/>
      <c r="C158" s="189" t="s">
        <v>456</v>
      </c>
      <c r="D158" s="716" t="s">
        <v>457</v>
      </c>
      <c r="E158" s="722"/>
      <c r="F158" s="723"/>
      <c r="G158" s="190"/>
      <c r="H158" s="719"/>
      <c r="I158" s="720"/>
      <c r="J158" s="719"/>
      <c r="K158" s="720"/>
      <c r="L158" s="190"/>
      <c r="M158" s="190"/>
      <c r="N158" s="190"/>
      <c r="O158" s="186">
        <v>2.1999999999999999E-2</v>
      </c>
      <c r="P158" s="190"/>
    </row>
    <row r="159" spans="1:16" x14ac:dyDescent="0.2">
      <c r="A159" s="188" t="s">
        <v>458</v>
      </c>
      <c r="B159" s="180"/>
      <c r="C159" s="180"/>
      <c r="D159" s="180"/>
      <c r="E159" s="180"/>
      <c r="F159" s="180"/>
      <c r="G159" s="180"/>
      <c r="H159" s="180"/>
      <c r="I159" s="180"/>
      <c r="J159" s="180"/>
      <c r="K159" s="180"/>
      <c r="L159" s="180"/>
      <c r="M159" s="180"/>
      <c r="N159" s="180"/>
      <c r="O159" s="180"/>
      <c r="P159" s="180"/>
    </row>
    <row r="160" spans="1:16" x14ac:dyDescent="0.2">
      <c r="A160" s="188" t="s">
        <v>459</v>
      </c>
      <c r="B160" s="180"/>
      <c r="C160" s="180"/>
      <c r="D160" s="180"/>
      <c r="E160" s="180"/>
      <c r="F160" s="180"/>
      <c r="G160" s="180"/>
      <c r="H160" s="180"/>
      <c r="I160" s="180"/>
      <c r="J160" s="180"/>
      <c r="K160" s="180"/>
      <c r="L160" s="180"/>
      <c r="M160" s="180"/>
      <c r="N160" s="180"/>
      <c r="O160" s="180"/>
      <c r="P160" s="180"/>
    </row>
    <row r="163" spans="1:1" x14ac:dyDescent="0.2">
      <c r="A163" s="291" t="s">
        <v>697</v>
      </c>
    </row>
    <row r="164" spans="1:1" x14ac:dyDescent="0.2">
      <c r="A164" s="290" t="s">
        <v>696</v>
      </c>
    </row>
    <row r="165" spans="1:1" x14ac:dyDescent="0.2">
      <c r="A165" s="290" t="s">
        <v>698</v>
      </c>
    </row>
  </sheetData>
  <sheetProtection password="E51E" sheet="1" objects="1" scenarios="1"/>
  <mergeCells count="418">
    <mergeCell ref="B19:B21"/>
    <mergeCell ref="D19:F19"/>
    <mergeCell ref="D20:F20"/>
    <mergeCell ref="D21:F21"/>
    <mergeCell ref="B22:B24"/>
    <mergeCell ref="D22:F22"/>
    <mergeCell ref="D23:F23"/>
    <mergeCell ref="C16:C18"/>
    <mergeCell ref="D16:D18"/>
    <mergeCell ref="A4:B18"/>
    <mergeCell ref="C13:C15"/>
    <mergeCell ref="C7:C9"/>
    <mergeCell ref="D7:D9"/>
    <mergeCell ref="D10:F10"/>
    <mergeCell ref="D11:F11"/>
    <mergeCell ref="D12:F12"/>
    <mergeCell ref="D13:D15"/>
    <mergeCell ref="J9:K9"/>
    <mergeCell ref="H7:I7"/>
    <mergeCell ref="J7:K7"/>
    <mergeCell ref="H8:I8"/>
    <mergeCell ref="J8:K8"/>
    <mergeCell ref="H9:I9"/>
    <mergeCell ref="D28:F28"/>
    <mergeCell ref="H10:I10"/>
    <mergeCell ref="J10:K10"/>
    <mergeCell ref="H11:I11"/>
    <mergeCell ref="J11:K11"/>
    <mergeCell ref="H12:I12"/>
    <mergeCell ref="J12:K12"/>
    <mergeCell ref="J14:K14"/>
    <mergeCell ref="H15:I15"/>
    <mergeCell ref="H22:I22"/>
    <mergeCell ref="J22:K22"/>
    <mergeCell ref="H13:I13"/>
    <mergeCell ref="J13:K13"/>
    <mergeCell ref="H14:I14"/>
    <mergeCell ref="H16:I16"/>
    <mergeCell ref="J16:K16"/>
    <mergeCell ref="H17:I17"/>
    <mergeCell ref="J17:K17"/>
    <mergeCell ref="A1:P1"/>
    <mergeCell ref="C2:F3"/>
    <mergeCell ref="G2:P2"/>
    <mergeCell ref="C4:C6"/>
    <mergeCell ref="D4:F4"/>
    <mergeCell ref="D5:F5"/>
    <mergeCell ref="D6:F6"/>
    <mergeCell ref="A2:B3"/>
    <mergeCell ref="H4:I4"/>
    <mergeCell ref="J4:K4"/>
    <mergeCell ref="H5:I5"/>
    <mergeCell ref="J5:K5"/>
    <mergeCell ref="H6:I6"/>
    <mergeCell ref="J6:K6"/>
    <mergeCell ref="H3:I3"/>
    <mergeCell ref="J3:K3"/>
    <mergeCell ref="D57:D59"/>
    <mergeCell ref="J33:K33"/>
    <mergeCell ref="J34:K34"/>
    <mergeCell ref="J35:K35"/>
    <mergeCell ref="J36:K36"/>
    <mergeCell ref="J37:K37"/>
    <mergeCell ref="J38:K38"/>
    <mergeCell ref="J39:K39"/>
    <mergeCell ref="J40:K40"/>
    <mergeCell ref="J41:K41"/>
    <mergeCell ref="H39:I39"/>
    <mergeCell ref="D35:F35"/>
    <mergeCell ref="J74:K74"/>
    <mergeCell ref="A67:B69"/>
    <mergeCell ref="D49:F49"/>
    <mergeCell ref="H49:I49"/>
    <mergeCell ref="D50:F50"/>
    <mergeCell ref="H50:I50"/>
    <mergeCell ref="J49:K49"/>
    <mergeCell ref="J50:K50"/>
    <mergeCell ref="J53:K53"/>
    <mergeCell ref="J54:K54"/>
    <mergeCell ref="J55:K55"/>
    <mergeCell ref="J56:K56"/>
    <mergeCell ref="D51:F51"/>
    <mergeCell ref="H51:I51"/>
    <mergeCell ref="D52:F52"/>
    <mergeCell ref="H52:I52"/>
    <mergeCell ref="J51:K51"/>
    <mergeCell ref="J52:K52"/>
    <mergeCell ref="D53:F53"/>
    <mergeCell ref="H53:I53"/>
    <mergeCell ref="D54:D56"/>
    <mergeCell ref="H54:I54"/>
    <mergeCell ref="H55:I55"/>
    <mergeCell ref="H56:I56"/>
    <mergeCell ref="O68:O69"/>
    <mergeCell ref="P68:P69"/>
    <mergeCell ref="D77:F77"/>
    <mergeCell ref="H77:I77"/>
    <mergeCell ref="H57:I57"/>
    <mergeCell ref="H58:I58"/>
    <mergeCell ref="H59:I59"/>
    <mergeCell ref="J57:K57"/>
    <mergeCell ref="J58:K58"/>
    <mergeCell ref="J59:K59"/>
    <mergeCell ref="D60:F60"/>
    <mergeCell ref="H60:I60"/>
    <mergeCell ref="D62:F62"/>
    <mergeCell ref="H62:I62"/>
    <mergeCell ref="J60:K60"/>
    <mergeCell ref="J62:K62"/>
    <mergeCell ref="D61:F61"/>
    <mergeCell ref="H61:I61"/>
    <mergeCell ref="D76:F76"/>
    <mergeCell ref="H76:I76"/>
    <mergeCell ref="H73:I73"/>
    <mergeCell ref="J73:K73"/>
    <mergeCell ref="D74:F74"/>
    <mergeCell ref="H74:I74"/>
    <mergeCell ref="C43:C48"/>
    <mergeCell ref="H42:I42"/>
    <mergeCell ref="D43:D48"/>
    <mergeCell ref="J46:K46"/>
    <mergeCell ref="J47:K47"/>
    <mergeCell ref="J48:K48"/>
    <mergeCell ref="J76:K76"/>
    <mergeCell ref="J42:K42"/>
    <mergeCell ref="J43:K43"/>
    <mergeCell ref="J44:K44"/>
    <mergeCell ref="J45:K45"/>
    <mergeCell ref="D42:F42"/>
    <mergeCell ref="D75:F75"/>
    <mergeCell ref="H75:I75"/>
    <mergeCell ref="J75:K75"/>
    <mergeCell ref="C67:F69"/>
    <mergeCell ref="G67:P67"/>
    <mergeCell ref="G68:G69"/>
    <mergeCell ref="H68:I68"/>
    <mergeCell ref="J68:K68"/>
    <mergeCell ref="L68:L69"/>
    <mergeCell ref="M68:M69"/>
    <mergeCell ref="N68:N69"/>
    <mergeCell ref="J61:K61"/>
    <mergeCell ref="D93:F93"/>
    <mergeCell ref="H93:I93"/>
    <mergeCell ref="J93:K93"/>
    <mergeCell ref="J86:K86"/>
    <mergeCell ref="J87:K87"/>
    <mergeCell ref="J77:K77"/>
    <mergeCell ref="J78:K78"/>
    <mergeCell ref="J79:K79"/>
    <mergeCell ref="J80:K80"/>
    <mergeCell ref="D92:F92"/>
    <mergeCell ref="H92:I92"/>
    <mergeCell ref="J92:K92"/>
    <mergeCell ref="D88:F88"/>
    <mergeCell ref="H88:I88"/>
    <mergeCell ref="J88:K88"/>
    <mergeCell ref="D89:F89"/>
    <mergeCell ref="H89:I89"/>
    <mergeCell ref="J89:K89"/>
    <mergeCell ref="D90:F90"/>
    <mergeCell ref="H90:I90"/>
    <mergeCell ref="J90:K90"/>
    <mergeCell ref="J91:K91"/>
    <mergeCell ref="J81:K81"/>
    <mergeCell ref="J82:K82"/>
    <mergeCell ref="J83:K83"/>
    <mergeCell ref="J84:K84"/>
    <mergeCell ref="J85:K85"/>
    <mergeCell ref="J71:K71"/>
    <mergeCell ref="J72:K72"/>
    <mergeCell ref="D73:F73"/>
    <mergeCell ref="D98:D100"/>
    <mergeCell ref="H98:I98"/>
    <mergeCell ref="J98:K98"/>
    <mergeCell ref="H99:I99"/>
    <mergeCell ref="J99:K99"/>
    <mergeCell ref="H100:I100"/>
    <mergeCell ref="J100:K100"/>
    <mergeCell ref="D94:F94"/>
    <mergeCell ref="H94:I94"/>
    <mergeCell ref="J94:K94"/>
    <mergeCell ref="D95:F95"/>
    <mergeCell ref="H95:I95"/>
    <mergeCell ref="J95:K95"/>
    <mergeCell ref="D96:F96"/>
    <mergeCell ref="H96:I96"/>
    <mergeCell ref="J96:K96"/>
    <mergeCell ref="D91:F91"/>
    <mergeCell ref="H91:I91"/>
    <mergeCell ref="A70:A105"/>
    <mergeCell ref="B70:B105"/>
    <mergeCell ref="D101:D103"/>
    <mergeCell ref="H101:I101"/>
    <mergeCell ref="J101:K101"/>
    <mergeCell ref="H102:I102"/>
    <mergeCell ref="J102:K102"/>
    <mergeCell ref="H103:I103"/>
    <mergeCell ref="J103:K103"/>
    <mergeCell ref="D104:F104"/>
    <mergeCell ref="H104:I104"/>
    <mergeCell ref="J104:K104"/>
    <mergeCell ref="D105:F105"/>
    <mergeCell ref="H105:I105"/>
    <mergeCell ref="J105:K105"/>
    <mergeCell ref="D97:F97"/>
    <mergeCell ref="H97:I97"/>
    <mergeCell ref="J97:K97"/>
    <mergeCell ref="D70:F70"/>
    <mergeCell ref="H70:I70"/>
    <mergeCell ref="D71:F71"/>
    <mergeCell ref="H71:I71"/>
    <mergeCell ref="D72:F72"/>
    <mergeCell ref="H72:I72"/>
    <mergeCell ref="C82:C87"/>
    <mergeCell ref="D81:F81"/>
    <mergeCell ref="H81:I81"/>
    <mergeCell ref="D82:D87"/>
    <mergeCell ref="D78:F78"/>
    <mergeCell ref="H78:I78"/>
    <mergeCell ref="D79:F79"/>
    <mergeCell ref="H79:I79"/>
    <mergeCell ref="D80:F80"/>
    <mergeCell ref="H80:I80"/>
    <mergeCell ref="J115:K115"/>
    <mergeCell ref="J114:K114"/>
    <mergeCell ref="J113:K113"/>
    <mergeCell ref="J112:K112"/>
    <mergeCell ref="H109:I110"/>
    <mergeCell ref="H111:I111"/>
    <mergeCell ref="H112:I112"/>
    <mergeCell ref="H113:I113"/>
    <mergeCell ref="H114:I114"/>
    <mergeCell ref="H115:I115"/>
    <mergeCell ref="D116:F116"/>
    <mergeCell ref="D117:F117"/>
    <mergeCell ref="D118:F118"/>
    <mergeCell ref="D119:F119"/>
    <mergeCell ref="D120:F120"/>
    <mergeCell ref="D121:F121"/>
    <mergeCell ref="J121:K121"/>
    <mergeCell ref="J120:K120"/>
    <mergeCell ref="J119:K119"/>
    <mergeCell ref="H119:I119"/>
    <mergeCell ref="H120:I120"/>
    <mergeCell ref="H121:I121"/>
    <mergeCell ref="J118:K118"/>
    <mergeCell ref="J117:K117"/>
    <mergeCell ref="J116:K116"/>
    <mergeCell ref="H116:I116"/>
    <mergeCell ref="H117:I117"/>
    <mergeCell ref="H118:I118"/>
    <mergeCell ref="J137:K137"/>
    <mergeCell ref="D138:F138"/>
    <mergeCell ref="H138:I138"/>
    <mergeCell ref="J138:K138"/>
    <mergeCell ref="D139:F139"/>
    <mergeCell ref="H139:I139"/>
    <mergeCell ref="J139:K139"/>
    <mergeCell ref="A108:B110"/>
    <mergeCell ref="G108:P108"/>
    <mergeCell ref="G109:G110"/>
    <mergeCell ref="J109:K109"/>
    <mergeCell ref="L109:L110"/>
    <mergeCell ref="M109:M110"/>
    <mergeCell ref="N109:N110"/>
    <mergeCell ref="O109:O110"/>
    <mergeCell ref="P109:P110"/>
    <mergeCell ref="C108:F110"/>
    <mergeCell ref="A111:A121"/>
    <mergeCell ref="B111:B121"/>
    <mergeCell ref="D111:F111"/>
    <mergeCell ref="D112:F112"/>
    <mergeCell ref="D113:F113"/>
    <mergeCell ref="D114:F114"/>
    <mergeCell ref="D115:F115"/>
    <mergeCell ref="J146:K146"/>
    <mergeCell ref="J140:K140"/>
    <mergeCell ref="H141:I141"/>
    <mergeCell ref="J141:K141"/>
    <mergeCell ref="D142:D143"/>
    <mergeCell ref="H142:I142"/>
    <mergeCell ref="J142:K142"/>
    <mergeCell ref="H143:I143"/>
    <mergeCell ref="J143:K143"/>
    <mergeCell ref="J144:K144"/>
    <mergeCell ref="D145:F145"/>
    <mergeCell ref="H145:I145"/>
    <mergeCell ref="J145:K145"/>
    <mergeCell ref="C131:C136"/>
    <mergeCell ref="J127:K127"/>
    <mergeCell ref="D128:F128"/>
    <mergeCell ref="H128:I128"/>
    <mergeCell ref="J128:K128"/>
    <mergeCell ref="D129:F129"/>
    <mergeCell ref="H129:I129"/>
    <mergeCell ref="J129:K129"/>
    <mergeCell ref="J130:K130"/>
    <mergeCell ref="D131:D136"/>
    <mergeCell ref="J131:K131"/>
    <mergeCell ref="J132:K132"/>
    <mergeCell ref="J133:K133"/>
    <mergeCell ref="J134:K134"/>
    <mergeCell ref="J135:K135"/>
    <mergeCell ref="J136:K136"/>
    <mergeCell ref="H137:I137"/>
    <mergeCell ref="D140:D141"/>
    <mergeCell ref="H140:I140"/>
    <mergeCell ref="D144:F144"/>
    <mergeCell ref="H144:I144"/>
    <mergeCell ref="C140:C141"/>
    <mergeCell ref="C142:C143"/>
    <mergeCell ref="D146:F146"/>
    <mergeCell ref="H146:I146"/>
    <mergeCell ref="H157:I157"/>
    <mergeCell ref="J157:K157"/>
    <mergeCell ref="H158:I158"/>
    <mergeCell ref="J158:K158"/>
    <mergeCell ref="A123:B125"/>
    <mergeCell ref="C123:F125"/>
    <mergeCell ref="G123:P123"/>
    <mergeCell ref="G124:G125"/>
    <mergeCell ref="J124:K124"/>
    <mergeCell ref="L124:L125"/>
    <mergeCell ref="M124:M125"/>
    <mergeCell ref="N124:N125"/>
    <mergeCell ref="O124:O125"/>
    <mergeCell ref="P124:P125"/>
    <mergeCell ref="H124:I124"/>
    <mergeCell ref="A126:A146"/>
    <mergeCell ref="B126:B146"/>
    <mergeCell ref="D126:F126"/>
    <mergeCell ref="H126:I126"/>
    <mergeCell ref="D127:F127"/>
    <mergeCell ref="H127:I127"/>
    <mergeCell ref="D130:F130"/>
    <mergeCell ref="H130:I130"/>
    <mergeCell ref="D137:F137"/>
    <mergeCell ref="D157:F157"/>
    <mergeCell ref="D158:F158"/>
    <mergeCell ref="A157:B158"/>
    <mergeCell ref="C150:F151"/>
    <mergeCell ref="G150:P150"/>
    <mergeCell ref="D152:F152"/>
    <mergeCell ref="D153:F153"/>
    <mergeCell ref="D154:F154"/>
    <mergeCell ref="D155:F155"/>
    <mergeCell ref="D156:F156"/>
    <mergeCell ref="A152:B156"/>
    <mergeCell ref="A150:B151"/>
    <mergeCell ref="H151:I151"/>
    <mergeCell ref="J151:K151"/>
    <mergeCell ref="H152:I152"/>
    <mergeCell ref="J152:K152"/>
    <mergeCell ref="H153:I153"/>
    <mergeCell ref="J153:K153"/>
    <mergeCell ref="H154:I154"/>
    <mergeCell ref="J154:K154"/>
    <mergeCell ref="H155:I155"/>
    <mergeCell ref="J155:K155"/>
    <mergeCell ref="H156:I156"/>
    <mergeCell ref="J156:K156"/>
    <mergeCell ref="H18:I18"/>
    <mergeCell ref="J18:K18"/>
    <mergeCell ref="J15:K15"/>
    <mergeCell ref="H20:I20"/>
    <mergeCell ref="J20:K20"/>
    <mergeCell ref="H21:I21"/>
    <mergeCell ref="J21:K21"/>
    <mergeCell ref="H19:I19"/>
    <mergeCell ref="J19:K19"/>
    <mergeCell ref="A30:B32"/>
    <mergeCell ref="C30:F32"/>
    <mergeCell ref="G30:P30"/>
    <mergeCell ref="G31:G32"/>
    <mergeCell ref="H31:I31"/>
    <mergeCell ref="L31:L32"/>
    <mergeCell ref="H33:I33"/>
    <mergeCell ref="D34:F34"/>
    <mergeCell ref="H34:I34"/>
    <mergeCell ref="N31:N32"/>
    <mergeCell ref="O31:O32"/>
    <mergeCell ref="P31:P32"/>
    <mergeCell ref="M31:M32"/>
    <mergeCell ref="J31:K32"/>
    <mergeCell ref="A33:A62"/>
    <mergeCell ref="B33:B62"/>
    <mergeCell ref="D33:F33"/>
    <mergeCell ref="D40:F40"/>
    <mergeCell ref="H40:I40"/>
    <mergeCell ref="D41:F41"/>
    <mergeCell ref="H41:I41"/>
    <mergeCell ref="D38:F38"/>
    <mergeCell ref="H38:I38"/>
    <mergeCell ref="D39:F39"/>
    <mergeCell ref="H23:I23"/>
    <mergeCell ref="J23:K23"/>
    <mergeCell ref="H24:I24"/>
    <mergeCell ref="J24:K24"/>
    <mergeCell ref="H35:I35"/>
    <mergeCell ref="D36:F36"/>
    <mergeCell ref="H36:I36"/>
    <mergeCell ref="D37:F37"/>
    <mergeCell ref="H37:I37"/>
    <mergeCell ref="H28:I28"/>
    <mergeCell ref="J28:K28"/>
    <mergeCell ref="H25:I25"/>
    <mergeCell ref="J25:K25"/>
    <mergeCell ref="H26:I26"/>
    <mergeCell ref="J26:K26"/>
    <mergeCell ref="H27:I27"/>
    <mergeCell ref="J27:K27"/>
    <mergeCell ref="A29:P29"/>
    <mergeCell ref="D24:F24"/>
    <mergeCell ref="B25:B27"/>
    <mergeCell ref="D25:F25"/>
    <mergeCell ref="D26:F26"/>
    <mergeCell ref="D27:F27"/>
    <mergeCell ref="A19:A28"/>
  </mergeCells>
  <pageMargins left="0.7" right="0.7" top="0.75" bottom="0.75" header="0.3" footer="0.3"/>
  <pageSetup paperSize="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2</vt:i4>
      </vt:variant>
    </vt:vector>
  </HeadingPairs>
  <TitlesOfParts>
    <vt:vector size="5" baseType="lpstr">
      <vt:lpstr>Calcolo D.L. 36-2023</vt:lpstr>
      <vt:lpstr>Tabella-Z1</vt:lpstr>
      <vt:lpstr>Tabella-Z2</vt:lpstr>
      <vt:lpstr>'Calcolo D.L. 36-2023'!Area_stampa</vt:lpstr>
      <vt:lpstr>Categorie</vt:lpstr>
    </vt:vector>
  </TitlesOfParts>
  <Company>Studio Associato Architetti Busnardo Fauda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Studio Associato Architetti Busnardo Fauda</dc:creator>
  <cp:lastModifiedBy>Giuseppe Capilli</cp:lastModifiedBy>
  <cp:lastPrinted>2024-02-02T19:04:25Z</cp:lastPrinted>
  <dcterms:created xsi:type="dcterms:W3CDTF">2012-12-11T08:34:06Z</dcterms:created>
  <dcterms:modified xsi:type="dcterms:W3CDTF">2026-01-20T18:26:11Z</dcterms:modified>
</cp:coreProperties>
</file>