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120" yWindow="-120" windowWidth="23250" windowHeight="13170"/>
  </bookViews>
  <sheets>
    <sheet name="Calcolo D.L. 36-2023" sheetId="1" r:id="rId1"/>
    <sheet name="Tabella-Z1" sheetId="5" r:id="rId2"/>
    <sheet name="Tabella-Z2" sheetId="6" r:id="rId3"/>
  </sheets>
  <definedNames>
    <definedName name="_xlnm._FilterDatabase" localSheetId="1" hidden="1">'Tabella-Z1'!$J$3:$L$65</definedName>
    <definedName name="_xlnm.Print_Area" localSheetId="0">'Calcolo D.L. 36-2023'!$A$1:$AM$228</definedName>
    <definedName name="Categorie">'Tabella-Z1'!$L$4:$L$65</definedName>
    <definedName name="_xlnm.Criteria" localSheetId="1">'Tabella-Z1'!#REF!</definedName>
    <definedName name="_xlnm.Extract" localSheetId="1">'Tabella-Z1'!#REF!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83" i="1" l="1"/>
  <c r="AE83" i="1"/>
  <c r="AB83" i="1"/>
  <c r="Y83" i="1"/>
  <c r="V83" i="1"/>
  <c r="S83" i="1"/>
  <c r="P83" i="1"/>
  <c r="M83" i="1"/>
  <c r="J83" i="1"/>
  <c r="BP172" i="1" l="1"/>
  <c r="BP170" i="1"/>
  <c r="AL176" i="1" s="1"/>
  <c r="BM172" i="1"/>
  <c r="BM170" i="1"/>
  <c r="BJ172" i="1"/>
  <c r="BJ170" i="1"/>
  <c r="AF176" i="1" s="1"/>
  <c r="BG172" i="1"/>
  <c r="BG170" i="1"/>
  <c r="BD172" i="1"/>
  <c r="BD170" i="1"/>
  <c r="BA172" i="1"/>
  <c r="BA170" i="1"/>
  <c r="AX172" i="1"/>
  <c r="AX170" i="1"/>
  <c r="T176" i="1" s="1"/>
  <c r="BP126" i="1"/>
  <c r="BP123" i="1"/>
  <c r="BM126" i="1"/>
  <c r="BM123" i="1"/>
  <c r="BJ126" i="1"/>
  <c r="BJ123" i="1"/>
  <c r="BG126" i="1"/>
  <c r="BG123" i="1"/>
  <c r="BD126" i="1"/>
  <c r="BD123" i="1"/>
  <c r="BA126" i="1"/>
  <c r="BA123" i="1"/>
  <c r="AX126" i="1"/>
  <c r="AX123" i="1"/>
  <c r="BP84" i="1"/>
  <c r="BP81" i="1"/>
  <c r="BM84" i="1"/>
  <c r="BM81" i="1"/>
  <c r="BJ84" i="1"/>
  <c r="BJ81" i="1"/>
  <c r="BG84" i="1"/>
  <c r="BG81" i="1"/>
  <c r="BD84" i="1"/>
  <c r="BD81" i="1"/>
  <c r="BA84" i="1"/>
  <c r="BA81" i="1"/>
  <c r="AX84" i="1"/>
  <c r="AX81" i="1"/>
  <c r="AH172" i="1"/>
  <c r="AE172" i="1"/>
  <c r="AB172" i="1"/>
  <c r="Y172" i="1"/>
  <c r="V172" i="1"/>
  <c r="S172" i="1"/>
  <c r="P172" i="1"/>
  <c r="M172" i="1"/>
  <c r="J172" i="1"/>
  <c r="AH170" i="1"/>
  <c r="AE170" i="1"/>
  <c r="AB170" i="1"/>
  <c r="Y170" i="1"/>
  <c r="V170" i="1"/>
  <c r="S170" i="1"/>
  <c r="P170" i="1"/>
  <c r="M170" i="1"/>
  <c r="J170" i="1"/>
  <c r="AH165" i="1"/>
  <c r="AH164" i="1"/>
  <c r="AH163" i="1"/>
  <c r="AH162" i="1"/>
  <c r="AH161" i="1"/>
  <c r="AH160" i="1"/>
  <c r="AB165" i="1"/>
  <c r="AB164" i="1"/>
  <c r="AB163" i="1"/>
  <c r="AB162" i="1"/>
  <c r="AB161" i="1"/>
  <c r="AB160" i="1"/>
  <c r="Y165" i="1"/>
  <c r="Y164" i="1"/>
  <c r="Y163" i="1"/>
  <c r="Y162" i="1"/>
  <c r="Y161" i="1"/>
  <c r="Y160" i="1"/>
  <c r="V165" i="1"/>
  <c r="V164" i="1"/>
  <c r="V163" i="1"/>
  <c r="V162" i="1"/>
  <c r="V161" i="1"/>
  <c r="V160" i="1"/>
  <c r="S165" i="1"/>
  <c r="S164" i="1"/>
  <c r="S163" i="1"/>
  <c r="S162" i="1"/>
  <c r="S161" i="1"/>
  <c r="S160" i="1"/>
  <c r="P165" i="1"/>
  <c r="P164" i="1"/>
  <c r="P163" i="1"/>
  <c r="P162" i="1"/>
  <c r="P161" i="1"/>
  <c r="P160" i="1"/>
  <c r="M165" i="1"/>
  <c r="M164" i="1"/>
  <c r="M163" i="1"/>
  <c r="M162" i="1"/>
  <c r="M161" i="1"/>
  <c r="M160" i="1"/>
  <c r="J165" i="1"/>
  <c r="J164" i="1"/>
  <c r="J163" i="1"/>
  <c r="J162" i="1"/>
  <c r="J161" i="1"/>
  <c r="J160" i="1"/>
  <c r="AH126" i="1"/>
  <c r="AH125" i="1"/>
  <c r="AH124" i="1"/>
  <c r="AE126" i="1"/>
  <c r="AE125" i="1"/>
  <c r="AE124" i="1"/>
  <c r="AB126" i="1"/>
  <c r="AB125" i="1"/>
  <c r="AB124" i="1"/>
  <c r="Y126" i="1"/>
  <c r="Y125" i="1"/>
  <c r="Y124" i="1"/>
  <c r="V126" i="1"/>
  <c r="V125" i="1"/>
  <c r="V124" i="1"/>
  <c r="S126" i="1"/>
  <c r="S125" i="1"/>
  <c r="S124" i="1"/>
  <c r="P126" i="1"/>
  <c r="P125" i="1"/>
  <c r="P124" i="1"/>
  <c r="M126" i="1"/>
  <c r="M125" i="1"/>
  <c r="M124" i="1"/>
  <c r="J126" i="1"/>
  <c r="J125" i="1"/>
  <c r="J124" i="1"/>
  <c r="AH123" i="1"/>
  <c r="AH122" i="1"/>
  <c r="AH121" i="1"/>
  <c r="AE123" i="1"/>
  <c r="AE122" i="1"/>
  <c r="AE121" i="1"/>
  <c r="AB123" i="1"/>
  <c r="AB122" i="1"/>
  <c r="AB121" i="1"/>
  <c r="Y123" i="1"/>
  <c r="Y122" i="1"/>
  <c r="Y121" i="1"/>
  <c r="V123" i="1"/>
  <c r="V122" i="1"/>
  <c r="V121" i="1"/>
  <c r="S123" i="1"/>
  <c r="S122" i="1"/>
  <c r="S121" i="1"/>
  <c r="P123" i="1"/>
  <c r="P122" i="1"/>
  <c r="P121" i="1"/>
  <c r="M123" i="1"/>
  <c r="M122" i="1"/>
  <c r="M121" i="1"/>
  <c r="J123" i="1"/>
  <c r="J122" i="1"/>
  <c r="J121" i="1"/>
  <c r="AH110" i="1"/>
  <c r="AH109" i="1"/>
  <c r="AH108" i="1"/>
  <c r="AH107" i="1"/>
  <c r="AH106" i="1"/>
  <c r="AH105" i="1"/>
  <c r="AB110" i="1"/>
  <c r="AB109" i="1"/>
  <c r="AB108" i="1"/>
  <c r="AB107" i="1"/>
  <c r="AB106" i="1"/>
  <c r="AB105" i="1"/>
  <c r="Y110" i="1"/>
  <c r="Y109" i="1"/>
  <c r="Y108" i="1"/>
  <c r="Y107" i="1"/>
  <c r="Y106" i="1"/>
  <c r="Y105" i="1"/>
  <c r="V110" i="1"/>
  <c r="V109" i="1"/>
  <c r="V108" i="1"/>
  <c r="V107" i="1"/>
  <c r="V106" i="1"/>
  <c r="V105" i="1"/>
  <c r="S110" i="1"/>
  <c r="S109" i="1"/>
  <c r="S108" i="1"/>
  <c r="S107" i="1"/>
  <c r="S106" i="1"/>
  <c r="S105" i="1"/>
  <c r="P110" i="1"/>
  <c r="P109" i="1"/>
  <c r="P108" i="1"/>
  <c r="P107" i="1"/>
  <c r="P106" i="1"/>
  <c r="P105" i="1"/>
  <c r="M110" i="1"/>
  <c r="M109" i="1"/>
  <c r="M108" i="1"/>
  <c r="M107" i="1"/>
  <c r="M106" i="1"/>
  <c r="M105" i="1"/>
  <c r="J109" i="1"/>
  <c r="J108" i="1"/>
  <c r="J107" i="1"/>
  <c r="J106" i="1"/>
  <c r="AH81" i="1"/>
  <c r="AH80" i="1"/>
  <c r="AH79" i="1"/>
  <c r="AE81" i="1"/>
  <c r="AE80" i="1"/>
  <c r="AE79" i="1"/>
  <c r="AB81" i="1"/>
  <c r="AB80" i="1"/>
  <c r="AB79" i="1"/>
  <c r="Y81" i="1"/>
  <c r="Y80" i="1"/>
  <c r="Y79" i="1"/>
  <c r="V81" i="1"/>
  <c r="V80" i="1"/>
  <c r="V79" i="1"/>
  <c r="S81" i="1"/>
  <c r="S80" i="1"/>
  <c r="S79" i="1"/>
  <c r="P81" i="1"/>
  <c r="P80" i="1"/>
  <c r="P79" i="1"/>
  <c r="M81" i="1"/>
  <c r="M80" i="1"/>
  <c r="M79" i="1"/>
  <c r="J80" i="1"/>
  <c r="J110" i="1"/>
  <c r="J105" i="1"/>
  <c r="AH84" i="1"/>
  <c r="AH82" i="1"/>
  <c r="AE84" i="1"/>
  <c r="AE82" i="1"/>
  <c r="AB84" i="1"/>
  <c r="AB82" i="1"/>
  <c r="Y84" i="1"/>
  <c r="Y82" i="1"/>
  <c r="V84" i="1"/>
  <c r="V82" i="1"/>
  <c r="S84" i="1"/>
  <c r="S82" i="1"/>
  <c r="P84" i="1"/>
  <c r="P82" i="1"/>
  <c r="M84" i="1"/>
  <c r="M82" i="1"/>
  <c r="J84" i="1"/>
  <c r="J82" i="1"/>
  <c r="J79" i="1"/>
  <c r="J68" i="1"/>
  <c r="J81" i="1"/>
  <c r="AH73" i="1"/>
  <c r="AH72" i="1"/>
  <c r="AH71" i="1"/>
  <c r="AH70" i="1"/>
  <c r="AH69" i="1"/>
  <c r="AH68" i="1"/>
  <c r="AB73" i="1"/>
  <c r="AB72" i="1"/>
  <c r="AB71" i="1"/>
  <c r="AB70" i="1"/>
  <c r="AB69" i="1"/>
  <c r="AB68" i="1"/>
  <c r="Y73" i="1"/>
  <c r="Y72" i="1"/>
  <c r="Y71" i="1"/>
  <c r="Y70" i="1"/>
  <c r="Y69" i="1"/>
  <c r="Y68" i="1"/>
  <c r="V73" i="1"/>
  <c r="V72" i="1"/>
  <c r="V71" i="1"/>
  <c r="V70" i="1"/>
  <c r="V69" i="1"/>
  <c r="V68" i="1"/>
  <c r="S73" i="1"/>
  <c r="S72" i="1"/>
  <c r="S71" i="1"/>
  <c r="S70" i="1"/>
  <c r="S69" i="1"/>
  <c r="S68" i="1"/>
  <c r="P73" i="1"/>
  <c r="P72" i="1"/>
  <c r="P71" i="1"/>
  <c r="P70" i="1"/>
  <c r="P69" i="1"/>
  <c r="P68" i="1"/>
  <c r="M73" i="1"/>
  <c r="M72" i="1"/>
  <c r="M71" i="1"/>
  <c r="M70" i="1"/>
  <c r="M69" i="1"/>
  <c r="M68" i="1"/>
  <c r="J71" i="1"/>
  <c r="J69" i="1"/>
  <c r="J72" i="1"/>
  <c r="J70" i="1"/>
  <c r="J73" i="1"/>
  <c r="N68" i="1"/>
  <c r="AK191" i="1"/>
  <c r="AH192" i="1"/>
  <c r="AH191" i="1"/>
  <c r="AH182" i="1"/>
  <c r="AH181" i="1"/>
  <c r="AE182" i="1"/>
  <c r="AE181" i="1"/>
  <c r="AB184" i="1"/>
  <c r="AB182" i="1"/>
  <c r="AB181" i="1"/>
  <c r="Y182" i="1"/>
  <c r="Y181" i="1"/>
  <c r="V185" i="1"/>
  <c r="V184" i="1"/>
  <c r="V182" i="1"/>
  <c r="V181" i="1"/>
  <c r="S185" i="1"/>
  <c r="S184" i="1"/>
  <c r="S182" i="1"/>
  <c r="S181" i="1"/>
  <c r="P185" i="1"/>
  <c r="P184" i="1"/>
  <c r="P182" i="1"/>
  <c r="P181" i="1"/>
  <c r="M185" i="1"/>
  <c r="M183" i="1"/>
  <c r="M182" i="1"/>
  <c r="M181" i="1"/>
  <c r="J185" i="1"/>
  <c r="J182" i="1"/>
  <c r="J181" i="1"/>
  <c r="AH175" i="1"/>
  <c r="AH174" i="1"/>
  <c r="AH173" i="1"/>
  <c r="AH171" i="1"/>
  <c r="AH169" i="1"/>
  <c r="AH168" i="1"/>
  <c r="AH167" i="1"/>
  <c r="AH166" i="1"/>
  <c r="AH159" i="1"/>
  <c r="AH158" i="1"/>
  <c r="AH157" i="1"/>
  <c r="AH156" i="1"/>
  <c r="AH155" i="1"/>
  <c r="AE175" i="1"/>
  <c r="AE174" i="1"/>
  <c r="AE173" i="1"/>
  <c r="AE171" i="1"/>
  <c r="AE169" i="1"/>
  <c r="AE168" i="1"/>
  <c r="AE167" i="1"/>
  <c r="AE166" i="1"/>
  <c r="AE159" i="1"/>
  <c r="AE158" i="1"/>
  <c r="AE157" i="1"/>
  <c r="AE156" i="1"/>
  <c r="AE155" i="1"/>
  <c r="AB175" i="1"/>
  <c r="AB174" i="1"/>
  <c r="AB173" i="1"/>
  <c r="AB171" i="1"/>
  <c r="AB169" i="1"/>
  <c r="AB168" i="1"/>
  <c r="AB167" i="1"/>
  <c r="AB166" i="1"/>
  <c r="AB159" i="1"/>
  <c r="AB158" i="1"/>
  <c r="AB157" i="1"/>
  <c r="AB156" i="1"/>
  <c r="AB155" i="1"/>
  <c r="Y175" i="1"/>
  <c r="Y174" i="1"/>
  <c r="Y173" i="1"/>
  <c r="Y171" i="1"/>
  <c r="Y169" i="1"/>
  <c r="Y168" i="1"/>
  <c r="Y167" i="1"/>
  <c r="Y166" i="1"/>
  <c r="Y159" i="1"/>
  <c r="Y158" i="1"/>
  <c r="Y157" i="1"/>
  <c r="Y156" i="1"/>
  <c r="Y155" i="1"/>
  <c r="V175" i="1"/>
  <c r="V174" i="1"/>
  <c r="V173" i="1"/>
  <c r="V171" i="1"/>
  <c r="V169" i="1"/>
  <c r="V168" i="1"/>
  <c r="V167" i="1"/>
  <c r="V166" i="1"/>
  <c r="V159" i="1"/>
  <c r="V158" i="1"/>
  <c r="V157" i="1"/>
  <c r="V156" i="1"/>
  <c r="V155" i="1"/>
  <c r="S175" i="1"/>
  <c r="S174" i="1"/>
  <c r="S173" i="1"/>
  <c r="S171" i="1"/>
  <c r="S169" i="1"/>
  <c r="S168" i="1"/>
  <c r="S167" i="1"/>
  <c r="S166" i="1"/>
  <c r="S159" i="1"/>
  <c r="S158" i="1"/>
  <c r="S157" i="1"/>
  <c r="S156" i="1"/>
  <c r="S155" i="1"/>
  <c r="P175" i="1"/>
  <c r="P174" i="1"/>
  <c r="P173" i="1"/>
  <c r="P171" i="1"/>
  <c r="P169" i="1"/>
  <c r="P168" i="1"/>
  <c r="P167" i="1"/>
  <c r="P166" i="1"/>
  <c r="P159" i="1"/>
  <c r="P158" i="1"/>
  <c r="P157" i="1"/>
  <c r="P156" i="1"/>
  <c r="P155" i="1"/>
  <c r="M175" i="1"/>
  <c r="M174" i="1"/>
  <c r="M173" i="1"/>
  <c r="M171" i="1"/>
  <c r="M169" i="1"/>
  <c r="M168" i="1"/>
  <c r="M167" i="1"/>
  <c r="M166" i="1"/>
  <c r="M159" i="1"/>
  <c r="M158" i="1"/>
  <c r="M157" i="1"/>
  <c r="M156" i="1"/>
  <c r="M155" i="1"/>
  <c r="J175" i="1"/>
  <c r="J174" i="1"/>
  <c r="J173" i="1"/>
  <c r="J171" i="1"/>
  <c r="J169" i="1"/>
  <c r="J168" i="1"/>
  <c r="J167" i="1"/>
  <c r="J166" i="1"/>
  <c r="J159" i="1"/>
  <c r="J158" i="1"/>
  <c r="J157" i="1"/>
  <c r="J156" i="1"/>
  <c r="J155" i="1"/>
  <c r="AH149" i="1"/>
  <c r="AH148" i="1"/>
  <c r="AH147" i="1"/>
  <c r="AH146" i="1"/>
  <c r="AH145" i="1"/>
  <c r="AH144" i="1"/>
  <c r="AH143" i="1"/>
  <c r="AH142" i="1"/>
  <c r="AH141" i="1"/>
  <c r="AH140" i="1"/>
  <c r="AH139" i="1"/>
  <c r="AH138" i="1"/>
  <c r="AE149" i="1"/>
  <c r="AE148" i="1"/>
  <c r="AE147" i="1"/>
  <c r="AE146" i="1"/>
  <c r="AE145" i="1"/>
  <c r="AE144" i="1"/>
  <c r="AE143" i="1"/>
  <c r="AE142" i="1"/>
  <c r="AE141" i="1"/>
  <c r="AE140" i="1"/>
  <c r="AE139" i="1"/>
  <c r="AE138" i="1"/>
  <c r="AB149" i="1"/>
  <c r="AB148" i="1"/>
  <c r="AB147" i="1"/>
  <c r="AB146" i="1"/>
  <c r="AB145" i="1"/>
  <c r="AB144" i="1"/>
  <c r="AB143" i="1"/>
  <c r="AB142" i="1"/>
  <c r="AB141" i="1"/>
  <c r="AB140" i="1"/>
  <c r="AB139" i="1"/>
  <c r="AB138" i="1"/>
  <c r="Y149" i="1"/>
  <c r="Y148" i="1"/>
  <c r="Y147" i="1"/>
  <c r="Y146" i="1"/>
  <c r="Y145" i="1"/>
  <c r="Y144" i="1"/>
  <c r="Y143" i="1"/>
  <c r="Y142" i="1"/>
  <c r="Y141" i="1"/>
  <c r="Y140" i="1"/>
  <c r="Y139" i="1"/>
  <c r="Y138" i="1"/>
  <c r="V149" i="1"/>
  <c r="V148" i="1"/>
  <c r="V147" i="1"/>
  <c r="V146" i="1"/>
  <c r="V145" i="1"/>
  <c r="V144" i="1"/>
  <c r="V143" i="1"/>
  <c r="V142" i="1"/>
  <c r="V141" i="1"/>
  <c r="V140" i="1"/>
  <c r="V139" i="1"/>
  <c r="V138" i="1"/>
  <c r="S149" i="1"/>
  <c r="S148" i="1"/>
  <c r="S147" i="1"/>
  <c r="S146" i="1"/>
  <c r="S145" i="1"/>
  <c r="S144" i="1"/>
  <c r="S143" i="1"/>
  <c r="S142" i="1"/>
  <c r="S141" i="1"/>
  <c r="S140" i="1"/>
  <c r="S139" i="1"/>
  <c r="S138" i="1"/>
  <c r="P149" i="1"/>
  <c r="P148" i="1"/>
  <c r="P147" i="1"/>
  <c r="P146" i="1"/>
  <c r="P145" i="1"/>
  <c r="P144" i="1"/>
  <c r="P143" i="1"/>
  <c r="P142" i="1"/>
  <c r="P141" i="1"/>
  <c r="P140" i="1"/>
  <c r="P139" i="1"/>
  <c r="P138" i="1"/>
  <c r="M149" i="1"/>
  <c r="M148" i="1"/>
  <c r="M147" i="1"/>
  <c r="M146" i="1"/>
  <c r="M145" i="1"/>
  <c r="M144" i="1"/>
  <c r="M143" i="1"/>
  <c r="M142" i="1"/>
  <c r="M141" i="1"/>
  <c r="M140" i="1"/>
  <c r="M139" i="1"/>
  <c r="M138" i="1"/>
  <c r="J149" i="1"/>
  <c r="J148" i="1"/>
  <c r="J147" i="1"/>
  <c r="J146" i="1"/>
  <c r="J145" i="1"/>
  <c r="J144" i="1"/>
  <c r="J143" i="1"/>
  <c r="J142" i="1"/>
  <c r="J141" i="1"/>
  <c r="J140" i="1"/>
  <c r="J139" i="1"/>
  <c r="J138" i="1"/>
  <c r="AH104" i="1"/>
  <c r="AH103" i="1"/>
  <c r="AH102" i="1"/>
  <c r="AH101" i="1"/>
  <c r="AH100" i="1"/>
  <c r="AH99" i="1"/>
  <c r="AH98" i="1"/>
  <c r="AH97" i="1"/>
  <c r="AH96" i="1"/>
  <c r="AH95" i="1"/>
  <c r="AH93" i="1"/>
  <c r="AH114" i="1"/>
  <c r="AH116" i="1"/>
  <c r="AH132" i="1"/>
  <c r="AH131" i="1"/>
  <c r="AH130" i="1"/>
  <c r="AH129" i="1"/>
  <c r="AH128" i="1"/>
  <c r="AH127" i="1"/>
  <c r="AH120" i="1"/>
  <c r="AE132" i="1"/>
  <c r="AE131" i="1"/>
  <c r="AE130" i="1"/>
  <c r="AE129" i="1"/>
  <c r="AE128" i="1"/>
  <c r="AE127" i="1"/>
  <c r="AE120" i="1"/>
  <c r="AE116" i="1"/>
  <c r="AE114" i="1"/>
  <c r="AE100" i="1"/>
  <c r="AE99" i="1"/>
  <c r="AE97" i="1"/>
  <c r="AE95" i="1"/>
  <c r="AE93" i="1"/>
  <c r="AB132" i="1"/>
  <c r="AB131" i="1"/>
  <c r="AB130" i="1"/>
  <c r="AB129" i="1"/>
  <c r="AB128" i="1"/>
  <c r="AB127" i="1"/>
  <c r="AB120" i="1"/>
  <c r="AB116" i="1"/>
  <c r="AB114" i="1"/>
  <c r="AB104" i="1"/>
  <c r="AB103" i="1"/>
  <c r="AB102" i="1"/>
  <c r="AB101" i="1"/>
  <c r="AB100" i="1"/>
  <c r="AB99" i="1"/>
  <c r="AB98" i="1"/>
  <c r="AB97" i="1"/>
  <c r="AB96" i="1"/>
  <c r="AB95" i="1"/>
  <c r="AB93" i="1"/>
  <c r="Y132" i="1"/>
  <c r="Y131" i="1"/>
  <c r="Y130" i="1"/>
  <c r="Y129" i="1"/>
  <c r="Y128" i="1"/>
  <c r="Y127" i="1"/>
  <c r="Y120" i="1"/>
  <c r="Y117" i="1"/>
  <c r="Y116" i="1"/>
  <c r="Y114" i="1"/>
  <c r="Y104" i="1"/>
  <c r="Y103" i="1"/>
  <c r="Y102" i="1"/>
  <c r="Y101" i="1"/>
  <c r="Y100" i="1"/>
  <c r="Y99" i="1"/>
  <c r="Y98" i="1"/>
  <c r="Y97" i="1"/>
  <c r="Y96" i="1"/>
  <c r="Y95" i="1"/>
  <c r="Y93" i="1"/>
  <c r="V132" i="1"/>
  <c r="V131" i="1"/>
  <c r="V130" i="1"/>
  <c r="V129" i="1"/>
  <c r="V128" i="1"/>
  <c r="V127" i="1"/>
  <c r="V120" i="1"/>
  <c r="V119" i="1"/>
  <c r="V118" i="1"/>
  <c r="V117" i="1"/>
  <c r="V116" i="1"/>
  <c r="V115" i="1"/>
  <c r="V114" i="1"/>
  <c r="V104" i="1"/>
  <c r="V103" i="1"/>
  <c r="V102" i="1"/>
  <c r="V101" i="1"/>
  <c r="V100" i="1"/>
  <c r="V99" i="1"/>
  <c r="V98" i="1"/>
  <c r="V97" i="1"/>
  <c r="V96" i="1"/>
  <c r="V95" i="1"/>
  <c r="V94" i="1"/>
  <c r="V93" i="1"/>
  <c r="S104" i="1"/>
  <c r="S103" i="1"/>
  <c r="S102" i="1"/>
  <c r="S101" i="1"/>
  <c r="S100" i="1"/>
  <c r="S99" i="1"/>
  <c r="S98" i="1"/>
  <c r="S97" i="1"/>
  <c r="S96" i="1"/>
  <c r="S95" i="1"/>
  <c r="S94" i="1"/>
  <c r="S93" i="1"/>
  <c r="S132" i="1"/>
  <c r="S131" i="1"/>
  <c r="S130" i="1"/>
  <c r="S129" i="1"/>
  <c r="S128" i="1"/>
  <c r="S127" i="1"/>
  <c r="S120" i="1"/>
  <c r="S119" i="1"/>
  <c r="S118" i="1"/>
  <c r="S117" i="1"/>
  <c r="S116" i="1"/>
  <c r="S115" i="1"/>
  <c r="S114" i="1"/>
  <c r="P132" i="1"/>
  <c r="P131" i="1"/>
  <c r="P130" i="1"/>
  <c r="P129" i="1"/>
  <c r="P128" i="1"/>
  <c r="P127" i="1"/>
  <c r="P120" i="1"/>
  <c r="P119" i="1"/>
  <c r="P118" i="1"/>
  <c r="P117" i="1"/>
  <c r="P116" i="1"/>
  <c r="P115" i="1"/>
  <c r="P114" i="1"/>
  <c r="P104" i="1"/>
  <c r="P103" i="1"/>
  <c r="P102" i="1"/>
  <c r="P101" i="1"/>
  <c r="P100" i="1"/>
  <c r="P99" i="1"/>
  <c r="P98" i="1"/>
  <c r="P97" i="1"/>
  <c r="P96" i="1"/>
  <c r="P95" i="1"/>
  <c r="P94" i="1"/>
  <c r="P93" i="1"/>
  <c r="M132" i="1"/>
  <c r="M131" i="1"/>
  <c r="M130" i="1"/>
  <c r="M129" i="1"/>
  <c r="M128" i="1"/>
  <c r="M127" i="1"/>
  <c r="M120" i="1"/>
  <c r="M119" i="1"/>
  <c r="M118" i="1"/>
  <c r="M117" i="1"/>
  <c r="M116" i="1"/>
  <c r="M115" i="1"/>
  <c r="M114" i="1"/>
  <c r="M113" i="1"/>
  <c r="M112" i="1"/>
  <c r="M111" i="1"/>
  <c r="M104" i="1"/>
  <c r="M103" i="1"/>
  <c r="M102" i="1"/>
  <c r="M101" i="1"/>
  <c r="M100" i="1"/>
  <c r="M99" i="1"/>
  <c r="M98" i="1"/>
  <c r="M97" i="1"/>
  <c r="M96" i="1"/>
  <c r="M95" i="1"/>
  <c r="M94" i="1"/>
  <c r="M93" i="1"/>
  <c r="J132" i="1"/>
  <c r="J131" i="1"/>
  <c r="J130" i="1"/>
  <c r="J129" i="1"/>
  <c r="J128" i="1"/>
  <c r="J127" i="1"/>
  <c r="J120" i="1"/>
  <c r="J119" i="1"/>
  <c r="J118" i="1"/>
  <c r="J117" i="1"/>
  <c r="J116" i="1"/>
  <c r="J115" i="1"/>
  <c r="J114" i="1"/>
  <c r="J104" i="1"/>
  <c r="J103" i="1"/>
  <c r="J102" i="1"/>
  <c r="J101" i="1"/>
  <c r="J100" i="1"/>
  <c r="J99" i="1"/>
  <c r="J98" i="1"/>
  <c r="J97" i="1"/>
  <c r="J96" i="1"/>
  <c r="J95" i="1"/>
  <c r="J94" i="1"/>
  <c r="J93" i="1"/>
  <c r="AH87" i="1"/>
  <c r="AH86" i="1"/>
  <c r="AH85" i="1"/>
  <c r="AH78" i="1"/>
  <c r="AH75" i="1"/>
  <c r="AH74" i="1"/>
  <c r="AH67" i="1"/>
  <c r="AH66" i="1"/>
  <c r="AH65" i="1"/>
  <c r="AH64" i="1"/>
  <c r="AH63" i="1"/>
  <c r="AH62" i="1"/>
  <c r="AH61" i="1"/>
  <c r="AH60" i="1"/>
  <c r="AH59" i="1"/>
  <c r="AH58" i="1"/>
  <c r="AE87" i="1"/>
  <c r="AE86" i="1"/>
  <c r="AE85" i="1"/>
  <c r="AE78" i="1"/>
  <c r="AE74" i="1"/>
  <c r="AE62" i="1"/>
  <c r="AE61" i="1"/>
  <c r="AE59" i="1"/>
  <c r="AE58" i="1"/>
  <c r="AB87" i="1"/>
  <c r="AB86" i="1"/>
  <c r="AB85" i="1"/>
  <c r="AB78" i="1"/>
  <c r="AB75" i="1"/>
  <c r="AB74" i="1"/>
  <c r="AB67" i="1"/>
  <c r="AB66" i="1"/>
  <c r="AB65" i="1"/>
  <c r="AB64" i="1"/>
  <c r="AB63" i="1"/>
  <c r="AB62" i="1"/>
  <c r="AB61" i="1"/>
  <c r="AB60" i="1"/>
  <c r="AB59" i="1"/>
  <c r="AB58" i="1"/>
  <c r="Y87" i="1"/>
  <c r="Y86" i="1"/>
  <c r="Y85" i="1"/>
  <c r="Y78" i="1"/>
  <c r="Y75" i="1"/>
  <c r="Y74" i="1"/>
  <c r="Y67" i="1"/>
  <c r="Y66" i="1"/>
  <c r="Y65" i="1"/>
  <c r="Y64" i="1"/>
  <c r="Y63" i="1"/>
  <c r="Y62" i="1"/>
  <c r="Y61" i="1"/>
  <c r="Y60" i="1"/>
  <c r="Y59" i="1"/>
  <c r="Y58" i="1"/>
  <c r="V87" i="1"/>
  <c r="V86" i="1"/>
  <c r="V85" i="1"/>
  <c r="V78" i="1"/>
  <c r="V77" i="1"/>
  <c r="V76" i="1"/>
  <c r="V75" i="1"/>
  <c r="V74" i="1"/>
  <c r="V67" i="1"/>
  <c r="V66" i="1"/>
  <c r="V65" i="1"/>
  <c r="V64" i="1"/>
  <c r="V63" i="1"/>
  <c r="V62" i="1"/>
  <c r="V61" i="1"/>
  <c r="V60" i="1"/>
  <c r="V59" i="1"/>
  <c r="V58" i="1"/>
  <c r="S87" i="1"/>
  <c r="S86" i="1"/>
  <c r="S85" i="1"/>
  <c r="S78" i="1"/>
  <c r="S77" i="1"/>
  <c r="S76" i="1"/>
  <c r="S75" i="1"/>
  <c r="S74" i="1"/>
  <c r="S67" i="1"/>
  <c r="S66" i="1"/>
  <c r="S65" i="1"/>
  <c r="S64" i="1"/>
  <c r="S63" i="1"/>
  <c r="S62" i="1"/>
  <c r="S61" i="1"/>
  <c r="S60" i="1"/>
  <c r="S59" i="1"/>
  <c r="S58" i="1"/>
  <c r="P87" i="1"/>
  <c r="P86" i="1"/>
  <c r="P85" i="1"/>
  <c r="P78" i="1"/>
  <c r="P77" i="1"/>
  <c r="P76" i="1"/>
  <c r="P75" i="1"/>
  <c r="P74" i="1"/>
  <c r="P67" i="1"/>
  <c r="P66" i="1"/>
  <c r="P65" i="1"/>
  <c r="P64" i="1"/>
  <c r="P63" i="1"/>
  <c r="P62" i="1"/>
  <c r="P61" i="1"/>
  <c r="P60" i="1"/>
  <c r="P59" i="1"/>
  <c r="P58" i="1"/>
  <c r="M87" i="1"/>
  <c r="M86" i="1"/>
  <c r="M85" i="1"/>
  <c r="M78" i="1"/>
  <c r="M77" i="1"/>
  <c r="M76" i="1"/>
  <c r="M75" i="1"/>
  <c r="M74" i="1"/>
  <c r="M67" i="1"/>
  <c r="M66" i="1"/>
  <c r="M65" i="1"/>
  <c r="M64" i="1"/>
  <c r="M63" i="1"/>
  <c r="M62" i="1"/>
  <c r="M61" i="1"/>
  <c r="M60" i="1"/>
  <c r="M59" i="1"/>
  <c r="M58" i="1"/>
  <c r="J87" i="1"/>
  <c r="J86" i="1"/>
  <c r="J85" i="1"/>
  <c r="J78" i="1"/>
  <c r="J77" i="1"/>
  <c r="J76" i="1"/>
  <c r="J75" i="1"/>
  <c r="J74" i="1"/>
  <c r="J67" i="1"/>
  <c r="J66" i="1"/>
  <c r="J65" i="1"/>
  <c r="J64" i="1"/>
  <c r="J63" i="1"/>
  <c r="J62" i="1"/>
  <c r="J61" i="1"/>
  <c r="J60" i="1"/>
  <c r="J59" i="1"/>
  <c r="J58" i="1"/>
  <c r="K58" i="1"/>
  <c r="N58" i="1"/>
  <c r="Q58" i="1"/>
  <c r="AK52" i="1"/>
  <c r="AK51" i="1"/>
  <c r="AK50" i="1"/>
  <c r="AK49" i="1"/>
  <c r="AH52" i="1"/>
  <c r="AH51" i="1"/>
  <c r="AH50" i="1"/>
  <c r="AH49" i="1"/>
  <c r="AH48" i="1"/>
  <c r="AH47" i="1"/>
  <c r="AH46" i="1"/>
  <c r="AH45" i="1"/>
  <c r="AH44" i="1"/>
  <c r="AH43" i="1"/>
  <c r="AE48" i="1"/>
  <c r="AE47" i="1"/>
  <c r="AE46" i="1"/>
  <c r="AE45" i="1"/>
  <c r="AE44" i="1"/>
  <c r="AE43" i="1"/>
  <c r="AB48" i="1"/>
  <c r="AB47" i="1"/>
  <c r="AB46" i="1"/>
  <c r="AB45" i="1"/>
  <c r="AB44" i="1"/>
  <c r="AB43" i="1"/>
  <c r="Y48" i="1"/>
  <c r="Y47" i="1"/>
  <c r="Y46" i="1"/>
  <c r="Y45" i="1"/>
  <c r="Y44" i="1"/>
  <c r="Y43" i="1"/>
  <c r="V48" i="1"/>
  <c r="V47" i="1"/>
  <c r="V46" i="1"/>
  <c r="V45" i="1"/>
  <c r="V44" i="1"/>
  <c r="V43" i="1"/>
  <c r="S48" i="1"/>
  <c r="S47" i="1"/>
  <c r="S46" i="1"/>
  <c r="S45" i="1"/>
  <c r="S44" i="1"/>
  <c r="S43" i="1"/>
  <c r="P48" i="1"/>
  <c r="P47" i="1"/>
  <c r="P46" i="1"/>
  <c r="P45" i="1"/>
  <c r="P44" i="1"/>
  <c r="P43" i="1"/>
  <c r="M48" i="1"/>
  <c r="M47" i="1"/>
  <c r="M46" i="1"/>
  <c r="M45" i="1"/>
  <c r="M44" i="1"/>
  <c r="M43" i="1"/>
  <c r="J48" i="1"/>
  <c r="J47" i="1"/>
  <c r="J46" i="1"/>
  <c r="J45" i="1"/>
  <c r="J44" i="1"/>
  <c r="J43" i="1"/>
  <c r="AH37" i="1"/>
  <c r="AH36" i="1"/>
  <c r="AH35" i="1"/>
  <c r="AH34" i="1"/>
  <c r="AH33" i="1"/>
  <c r="AH32" i="1"/>
  <c r="AH31" i="1"/>
  <c r="AH30" i="1"/>
  <c r="AH29" i="1"/>
  <c r="AH28" i="1"/>
  <c r="AH27" i="1"/>
  <c r="AH26" i="1"/>
  <c r="AK26" i="1"/>
  <c r="AK37" i="1"/>
  <c r="AK36" i="1"/>
  <c r="AK35" i="1"/>
  <c r="AK34" i="1"/>
  <c r="AK33" i="1"/>
  <c r="AK32" i="1"/>
  <c r="AK31" i="1"/>
  <c r="AK29" i="1"/>
  <c r="AK28" i="1"/>
  <c r="AK27" i="1"/>
  <c r="AK25" i="1"/>
  <c r="AK24" i="1"/>
  <c r="AK23" i="1"/>
  <c r="J176" i="1" l="1"/>
  <c r="AC176" i="1"/>
  <c r="W176" i="1"/>
  <c r="AI176" i="1"/>
  <c r="Z176" i="1"/>
  <c r="AI145" i="1"/>
  <c r="AI143" i="1"/>
  <c r="AI142" i="1"/>
  <c r="AI141" i="1"/>
  <c r="AF141" i="1"/>
  <c r="AF145" i="1"/>
  <c r="AF143" i="1"/>
  <c r="AF142" i="1"/>
  <c r="AC141" i="1"/>
  <c r="AC145" i="1"/>
  <c r="AC143" i="1"/>
  <c r="AC142" i="1"/>
  <c r="Z141" i="1"/>
  <c r="Z145" i="1"/>
  <c r="Z143" i="1"/>
  <c r="Z142" i="1"/>
  <c r="W141" i="1"/>
  <c r="W145" i="1"/>
  <c r="W143" i="1"/>
  <c r="W142" i="1"/>
  <c r="T141" i="1"/>
  <c r="T145" i="1"/>
  <c r="T142" i="1"/>
  <c r="T143" i="1"/>
  <c r="Q145" i="1"/>
  <c r="Q143" i="1"/>
  <c r="Q142" i="1"/>
  <c r="Q141" i="1"/>
  <c r="N145" i="1"/>
  <c r="N142" i="1"/>
  <c r="N143" i="1"/>
  <c r="N141" i="1"/>
  <c r="K145" i="1"/>
  <c r="K142" i="1"/>
  <c r="K143" i="1"/>
  <c r="K141" i="1"/>
  <c r="E145" i="1"/>
  <c r="E142" i="1"/>
  <c r="E141" i="1"/>
  <c r="E143" i="1"/>
  <c r="E132" i="1"/>
  <c r="E131" i="1"/>
  <c r="E130" i="1"/>
  <c r="AI132" i="1"/>
  <c r="AI130" i="1"/>
  <c r="AI131" i="1"/>
  <c r="AF132" i="1"/>
  <c r="AF130" i="1"/>
  <c r="AF131" i="1"/>
  <c r="AC132" i="1"/>
  <c r="AC130" i="1"/>
  <c r="AC131" i="1"/>
  <c r="Z132" i="1"/>
  <c r="Z130" i="1"/>
  <c r="Z131" i="1"/>
  <c r="W132" i="1"/>
  <c r="W130" i="1"/>
  <c r="W131" i="1"/>
  <c r="T132" i="1"/>
  <c r="Q132" i="1"/>
  <c r="N132" i="1"/>
  <c r="K132" i="1"/>
  <c r="T130" i="1"/>
  <c r="T131" i="1"/>
  <c r="Q130" i="1"/>
  <c r="Q131" i="1"/>
  <c r="N130" i="1"/>
  <c r="N131" i="1"/>
  <c r="K130" i="1"/>
  <c r="K131" i="1"/>
  <c r="AI129" i="1"/>
  <c r="AF129" i="1"/>
  <c r="AC129" i="1"/>
  <c r="Z129" i="1"/>
  <c r="W129" i="1"/>
  <c r="T129" i="1"/>
  <c r="Q129" i="1"/>
  <c r="N129" i="1"/>
  <c r="K129" i="1"/>
  <c r="E129" i="1"/>
  <c r="AI128" i="1"/>
  <c r="AF128" i="1"/>
  <c r="AC128" i="1"/>
  <c r="Z128" i="1"/>
  <c r="W128" i="1"/>
  <c r="T128" i="1"/>
  <c r="Q128" i="1"/>
  <c r="N128" i="1"/>
  <c r="K128" i="1"/>
  <c r="E97" i="1"/>
  <c r="E138" i="1"/>
  <c r="AI138" i="1"/>
  <c r="AF138" i="1"/>
  <c r="AC138" i="1"/>
  <c r="Z138" i="1"/>
  <c r="W138" i="1"/>
  <c r="T138" i="1"/>
  <c r="T97" i="1"/>
  <c r="Q138" i="1"/>
  <c r="N138" i="1"/>
  <c r="K138" i="1"/>
  <c r="AI139" i="1"/>
  <c r="AF139" i="1"/>
  <c r="AC139" i="1"/>
  <c r="Z139" i="1"/>
  <c r="W139" i="1"/>
  <c r="T139" i="1"/>
  <c r="Q139" i="1"/>
  <c r="N139" i="1"/>
  <c r="K139" i="1"/>
  <c r="AI97" i="1"/>
  <c r="AF97" i="1"/>
  <c r="AC97" i="1"/>
  <c r="Z97" i="1"/>
  <c r="W97" i="1"/>
  <c r="Q97" i="1"/>
  <c r="N97" i="1"/>
  <c r="K97" i="1"/>
  <c r="H210" i="1" l="1"/>
  <c r="AI86" i="1"/>
  <c r="AF86" i="1"/>
  <c r="AC86" i="1"/>
  <c r="Z86" i="1"/>
  <c r="W86" i="1"/>
  <c r="T86" i="1"/>
  <c r="Q86" i="1"/>
  <c r="N86" i="1"/>
  <c r="K86" i="1"/>
  <c r="B154" i="1" l="1"/>
  <c r="N73" i="1"/>
  <c r="N72" i="1"/>
  <c r="N71" i="1"/>
  <c r="N70" i="1"/>
  <c r="N69" i="1"/>
  <c r="AQ69" i="1" s="1"/>
  <c r="N110" i="1"/>
  <c r="N109" i="1"/>
  <c r="N108" i="1"/>
  <c r="N107" i="1"/>
  <c r="N106" i="1"/>
  <c r="N105" i="1"/>
  <c r="N165" i="1"/>
  <c r="N164" i="1"/>
  <c r="N163" i="1"/>
  <c r="N162" i="1"/>
  <c r="N161" i="1"/>
  <c r="N160" i="1"/>
  <c r="W155" i="1"/>
  <c r="T155" i="1"/>
  <c r="Q155" i="1"/>
  <c r="W93" i="1"/>
  <c r="T93" i="1"/>
  <c r="Q93" i="1"/>
  <c r="K65" i="5"/>
  <c r="J65" i="5"/>
  <c r="K64" i="5"/>
  <c r="J64" i="5"/>
  <c r="K63" i="5"/>
  <c r="J63" i="5"/>
  <c r="K62" i="5"/>
  <c r="J62" i="5"/>
  <c r="K61" i="5"/>
  <c r="J61" i="5"/>
  <c r="K60" i="5"/>
  <c r="J60" i="5"/>
  <c r="K59" i="5"/>
  <c r="J59" i="5"/>
  <c r="K58" i="5"/>
  <c r="J58" i="5"/>
  <c r="K57" i="5"/>
  <c r="J57" i="5"/>
  <c r="K56" i="5"/>
  <c r="J56" i="5"/>
  <c r="K55" i="5"/>
  <c r="J55" i="5"/>
  <c r="K54" i="5"/>
  <c r="J54" i="5"/>
  <c r="K53" i="5"/>
  <c r="J53" i="5"/>
  <c r="K52" i="5"/>
  <c r="J52" i="5"/>
  <c r="K51" i="5"/>
  <c r="J51" i="5"/>
  <c r="K50" i="5"/>
  <c r="J50" i="5"/>
  <c r="K49" i="5"/>
  <c r="J49" i="5"/>
  <c r="K48" i="5"/>
  <c r="J48" i="5"/>
  <c r="K47" i="5"/>
  <c r="J47" i="5"/>
  <c r="K46" i="5"/>
  <c r="J46" i="5"/>
  <c r="K45" i="5"/>
  <c r="J45" i="5"/>
  <c r="K44" i="5"/>
  <c r="J44" i="5"/>
  <c r="K43" i="5"/>
  <c r="J43" i="5"/>
  <c r="K42" i="5"/>
  <c r="J42" i="5"/>
  <c r="K41" i="5"/>
  <c r="J41" i="5"/>
  <c r="K40" i="5"/>
  <c r="J40" i="5"/>
  <c r="K39" i="5"/>
  <c r="J39" i="5"/>
  <c r="K38" i="5"/>
  <c r="J38" i="5"/>
  <c r="K37" i="5"/>
  <c r="J37" i="5"/>
  <c r="K36" i="5"/>
  <c r="J36" i="5"/>
  <c r="K35" i="5"/>
  <c r="J35" i="5"/>
  <c r="K34" i="5"/>
  <c r="J34" i="5"/>
  <c r="K33" i="5"/>
  <c r="J33" i="5"/>
  <c r="K32" i="5"/>
  <c r="J32" i="5"/>
  <c r="K31" i="5"/>
  <c r="J31" i="5"/>
  <c r="K30" i="5"/>
  <c r="J30" i="5"/>
  <c r="K29" i="5"/>
  <c r="J29" i="5"/>
  <c r="K28" i="5"/>
  <c r="J28" i="5"/>
  <c r="K27" i="5"/>
  <c r="J27" i="5"/>
  <c r="K26" i="5"/>
  <c r="J26" i="5"/>
  <c r="K25" i="5"/>
  <c r="J25" i="5"/>
  <c r="K24" i="5"/>
  <c r="J24" i="5"/>
  <c r="K23" i="5"/>
  <c r="J23" i="5"/>
  <c r="K22" i="5"/>
  <c r="J22" i="5"/>
  <c r="K21" i="5"/>
  <c r="J21" i="5"/>
  <c r="K20" i="5"/>
  <c r="J20" i="5"/>
  <c r="K19" i="5"/>
  <c r="J19" i="5"/>
  <c r="K18" i="5"/>
  <c r="J18" i="5"/>
  <c r="K17" i="5"/>
  <c r="J17" i="5"/>
  <c r="K16" i="5"/>
  <c r="J16" i="5"/>
  <c r="K15" i="5"/>
  <c r="J15" i="5"/>
  <c r="K14" i="5"/>
  <c r="J14" i="5"/>
  <c r="K13" i="5"/>
  <c r="J13" i="5"/>
  <c r="K12" i="5"/>
  <c r="J12" i="5"/>
  <c r="K11" i="5"/>
  <c r="J11" i="5"/>
  <c r="K10" i="5"/>
  <c r="J10" i="5"/>
  <c r="K9" i="5"/>
  <c r="J9" i="5"/>
  <c r="K8" i="5"/>
  <c r="J8" i="5"/>
  <c r="K7" i="5"/>
  <c r="J7" i="5"/>
  <c r="K6" i="5"/>
  <c r="J6" i="5"/>
  <c r="K5" i="5"/>
  <c r="J5" i="5"/>
  <c r="K4" i="5"/>
  <c r="J4" i="5"/>
  <c r="L18" i="1" l="1"/>
  <c r="O18" i="1"/>
  <c r="R18" i="1"/>
  <c r="U18" i="1"/>
  <c r="X18" i="1"/>
  <c r="AA18" i="1"/>
  <c r="AD18" i="1"/>
  <c r="AG18" i="1"/>
  <c r="AJ18" i="1"/>
  <c r="I18" i="1"/>
  <c r="AZ126" i="1" l="1"/>
  <c r="AZ123" i="1"/>
  <c r="AZ84" i="1"/>
  <c r="AZ125" i="1"/>
  <c r="AZ122" i="1"/>
  <c r="W185" i="1"/>
  <c r="W184" i="1"/>
  <c r="W182" i="1"/>
  <c r="W181" i="1"/>
  <c r="AZ172" i="1"/>
  <c r="AZ170" i="1"/>
  <c r="AZ165" i="1"/>
  <c r="AZ164" i="1"/>
  <c r="AZ163" i="1"/>
  <c r="AZ162" i="1"/>
  <c r="AZ161" i="1"/>
  <c r="W175" i="1"/>
  <c r="W174" i="1"/>
  <c r="W173" i="1"/>
  <c r="W172" i="1"/>
  <c r="W171" i="1"/>
  <c r="W170" i="1"/>
  <c r="W169" i="1"/>
  <c r="W168" i="1"/>
  <c r="W167" i="1"/>
  <c r="W166" i="1"/>
  <c r="W165" i="1"/>
  <c r="W164" i="1"/>
  <c r="W163" i="1"/>
  <c r="W162" i="1"/>
  <c r="W161" i="1"/>
  <c r="W160" i="1"/>
  <c r="W159" i="1"/>
  <c r="W158" i="1"/>
  <c r="W157" i="1"/>
  <c r="W156" i="1"/>
  <c r="W149" i="1"/>
  <c r="W148" i="1"/>
  <c r="W147" i="1"/>
  <c r="W146" i="1"/>
  <c r="W144" i="1"/>
  <c r="W140" i="1"/>
  <c r="AZ109" i="1"/>
  <c r="W110" i="1"/>
  <c r="W109" i="1"/>
  <c r="W108" i="1"/>
  <c r="W107" i="1"/>
  <c r="W106" i="1"/>
  <c r="W105" i="1"/>
  <c r="W104" i="1"/>
  <c r="W103" i="1"/>
  <c r="W102" i="1"/>
  <c r="W101" i="1"/>
  <c r="W100" i="1"/>
  <c r="W99" i="1"/>
  <c r="W98" i="1"/>
  <c r="W96" i="1"/>
  <c r="W95" i="1"/>
  <c r="AZ110" i="1"/>
  <c r="AZ83" i="1"/>
  <c r="AZ80" i="1"/>
  <c r="AZ81" i="1"/>
  <c r="AZ72" i="1"/>
  <c r="AZ71" i="1"/>
  <c r="AZ70" i="1"/>
  <c r="AZ69" i="1"/>
  <c r="AZ68" i="1"/>
  <c r="AZ73" i="1"/>
  <c r="W127" i="1"/>
  <c r="W126" i="1"/>
  <c r="W125" i="1"/>
  <c r="W124" i="1"/>
  <c r="W123" i="1"/>
  <c r="W122" i="1"/>
  <c r="W121" i="1"/>
  <c r="W120" i="1"/>
  <c r="W119" i="1"/>
  <c r="W118" i="1"/>
  <c r="W117" i="1"/>
  <c r="W116" i="1"/>
  <c r="W115" i="1"/>
  <c r="W114" i="1"/>
  <c r="W94" i="1"/>
  <c r="BA73" i="1" l="1"/>
  <c r="W87"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48" i="1"/>
  <c r="W47" i="1"/>
  <c r="W46" i="1"/>
  <c r="W45" i="1"/>
  <c r="W44" i="1"/>
  <c r="W43" i="1"/>
  <c r="U20" i="1"/>
  <c r="V193" i="1"/>
  <c r="W193" i="1" s="1"/>
  <c r="AZ171" i="1"/>
  <c r="AZ169" i="1"/>
  <c r="AZ160" i="1"/>
  <c r="BA165" i="1" s="1"/>
  <c r="AZ124" i="1"/>
  <c r="AZ121" i="1"/>
  <c r="AZ105" i="1"/>
  <c r="AZ82" i="1"/>
  <c r="AZ79" i="1"/>
  <c r="V38" i="1"/>
  <c r="W38" i="1" s="1"/>
  <c r="V176" i="1" l="1"/>
  <c r="U177" i="1" s="1"/>
  <c r="V88" i="1"/>
  <c r="W88" i="1" s="1"/>
  <c r="V186" i="1"/>
  <c r="W186" i="1" s="1"/>
  <c r="U187" i="1" s="1"/>
  <c r="U194" i="1"/>
  <c r="V150" i="1"/>
  <c r="W150" i="1" s="1"/>
  <c r="U151" i="1" s="1"/>
  <c r="V133" i="1"/>
  <c r="V53" i="1"/>
  <c r="W53" i="1" s="1"/>
  <c r="U54" i="1" s="1"/>
  <c r="U39" i="1"/>
  <c r="G212" i="1"/>
  <c r="F17" i="1"/>
  <c r="U89" i="1" l="1"/>
  <c r="AD20" i="1"/>
  <c r="AA20" i="1"/>
  <c r="AJ20" i="1"/>
  <c r="AG20" i="1"/>
  <c r="X20" i="1"/>
  <c r="R20" i="1"/>
  <c r="O20" i="1"/>
  <c r="L20" i="1"/>
  <c r="I20" i="1"/>
  <c r="AK176" i="1" l="1"/>
  <c r="AK133" i="1"/>
  <c r="BO172" i="1"/>
  <c r="BO171" i="1"/>
  <c r="BO170" i="1"/>
  <c r="BO169" i="1"/>
  <c r="BO165" i="1"/>
  <c r="BI165" i="1"/>
  <c r="BO164" i="1"/>
  <c r="BI164" i="1"/>
  <c r="BO163" i="1"/>
  <c r="BI163" i="1"/>
  <c r="BO162" i="1"/>
  <c r="BI162" i="1"/>
  <c r="BO161" i="1"/>
  <c r="BI161" i="1"/>
  <c r="BO160" i="1"/>
  <c r="BI160" i="1"/>
  <c r="BO126" i="1"/>
  <c r="BL126" i="1"/>
  <c r="BI126" i="1"/>
  <c r="BF126" i="1"/>
  <c r="BC126" i="1"/>
  <c r="AW126" i="1"/>
  <c r="AT126" i="1"/>
  <c r="BO125" i="1"/>
  <c r="BI125" i="1"/>
  <c r="BO124" i="1"/>
  <c r="BO123" i="1"/>
  <c r="BL123" i="1"/>
  <c r="BI123" i="1"/>
  <c r="BF123" i="1"/>
  <c r="BC123" i="1"/>
  <c r="AT123" i="1"/>
  <c r="BO122" i="1"/>
  <c r="BI122" i="1"/>
  <c r="BO121" i="1"/>
  <c r="BO110" i="1"/>
  <c r="BI110" i="1"/>
  <c r="BO109" i="1"/>
  <c r="BI109" i="1"/>
  <c r="BO108" i="1"/>
  <c r="BI108" i="1"/>
  <c r="BO107" i="1"/>
  <c r="BI107" i="1"/>
  <c r="BO106" i="1"/>
  <c r="BI106" i="1"/>
  <c r="BO105" i="1"/>
  <c r="BI105" i="1"/>
  <c r="BO84" i="1"/>
  <c r="BL84" i="1"/>
  <c r="BI84" i="1"/>
  <c r="BF84" i="1"/>
  <c r="BC84" i="1"/>
  <c r="AW84" i="1"/>
  <c r="AT84" i="1"/>
  <c r="BO83" i="1"/>
  <c r="BI83" i="1"/>
  <c r="BO82" i="1"/>
  <c r="BO81" i="1"/>
  <c r="BL81" i="1"/>
  <c r="BI81" i="1"/>
  <c r="BF81" i="1"/>
  <c r="BC81" i="1"/>
  <c r="AT81" i="1"/>
  <c r="BO80" i="1"/>
  <c r="BI80" i="1"/>
  <c r="BO79" i="1"/>
  <c r="BO73" i="1"/>
  <c r="BO72" i="1"/>
  <c r="BO71" i="1"/>
  <c r="BO70" i="1"/>
  <c r="BO69" i="1"/>
  <c r="BO68" i="1"/>
  <c r="BI73" i="1"/>
  <c r="BI72" i="1"/>
  <c r="BI71" i="1"/>
  <c r="BI70" i="1"/>
  <c r="BI69" i="1"/>
  <c r="BI68" i="1"/>
  <c r="BJ73" i="1" s="1"/>
  <c r="AK88" i="1"/>
  <c r="AL88" i="1" s="1"/>
  <c r="AL133" i="1" s="1"/>
  <c r="BI172" i="1"/>
  <c r="BF172" i="1"/>
  <c r="BC172" i="1"/>
  <c r="AW172" i="1"/>
  <c r="AT172" i="1"/>
  <c r="AQ172" i="1"/>
  <c r="AN172" i="1"/>
  <c r="BL172" i="1"/>
  <c r="BI170" i="1"/>
  <c r="BL170" i="1"/>
  <c r="BF170" i="1"/>
  <c r="BC170" i="1"/>
  <c r="AW170" i="1"/>
  <c r="AT170" i="1"/>
  <c r="AQ170" i="1"/>
  <c r="BL165" i="1"/>
  <c r="BL164" i="1"/>
  <c r="BL163" i="1"/>
  <c r="BL162" i="1"/>
  <c r="BF165" i="1"/>
  <c r="BF164" i="1"/>
  <c r="BF163" i="1"/>
  <c r="BF162" i="1"/>
  <c r="BC165" i="1"/>
  <c r="BC164" i="1"/>
  <c r="BC163" i="1"/>
  <c r="BC162" i="1"/>
  <c r="AW165" i="1"/>
  <c r="AW164" i="1"/>
  <c r="AW163" i="1"/>
  <c r="AW162" i="1"/>
  <c r="AT165" i="1"/>
  <c r="AT164" i="1"/>
  <c r="AT163" i="1"/>
  <c r="AT162" i="1"/>
  <c r="AQ165" i="1"/>
  <c r="AQ164" i="1"/>
  <c r="AQ163" i="1"/>
  <c r="AQ162" i="1"/>
  <c r="AN165" i="1"/>
  <c r="BL161" i="1"/>
  <c r="BF161" i="1"/>
  <c r="BC161" i="1"/>
  <c r="AW161" i="1"/>
  <c r="AT161" i="1"/>
  <c r="AQ161" i="1"/>
  <c r="BL125" i="1"/>
  <c r="BF125" i="1"/>
  <c r="BC125" i="1"/>
  <c r="AW125" i="1"/>
  <c r="AT125" i="1"/>
  <c r="AQ126" i="1"/>
  <c r="AQ125" i="1"/>
  <c r="AN126" i="1"/>
  <c r="BL122" i="1"/>
  <c r="BF122" i="1"/>
  <c r="BC122" i="1"/>
  <c r="AW123" i="1"/>
  <c r="AW122" i="1"/>
  <c r="AT122" i="1"/>
  <c r="AQ123" i="1"/>
  <c r="AQ122" i="1"/>
  <c r="AN123" i="1"/>
  <c r="AI126" i="1"/>
  <c r="AI125" i="1"/>
  <c r="AI124" i="1"/>
  <c r="AI123" i="1"/>
  <c r="AI122" i="1"/>
  <c r="AI121" i="1"/>
  <c r="AF126" i="1"/>
  <c r="AF125" i="1"/>
  <c r="AF124" i="1"/>
  <c r="AF123" i="1"/>
  <c r="AF122" i="1"/>
  <c r="AF121" i="1"/>
  <c r="AC126" i="1"/>
  <c r="AC125" i="1"/>
  <c r="AC124" i="1"/>
  <c r="AC123" i="1"/>
  <c r="AC122" i="1"/>
  <c r="AC121" i="1"/>
  <c r="Z126" i="1"/>
  <c r="Z125" i="1"/>
  <c r="Z124" i="1"/>
  <c r="Z123" i="1"/>
  <c r="Z122" i="1"/>
  <c r="Z121" i="1"/>
  <c r="T126" i="1"/>
  <c r="T125" i="1"/>
  <c r="T124" i="1"/>
  <c r="T123" i="1"/>
  <c r="T122" i="1"/>
  <c r="T121" i="1"/>
  <c r="Q126" i="1"/>
  <c r="Q125" i="1"/>
  <c r="Q124" i="1"/>
  <c r="Q123" i="1"/>
  <c r="Q122" i="1"/>
  <c r="Q121" i="1"/>
  <c r="N126" i="1"/>
  <c r="N125" i="1"/>
  <c r="N124" i="1"/>
  <c r="N123" i="1"/>
  <c r="N122" i="1"/>
  <c r="N121" i="1"/>
  <c r="K126" i="1"/>
  <c r="K125" i="1"/>
  <c r="K124" i="1"/>
  <c r="K123" i="1"/>
  <c r="K122" i="1"/>
  <c r="K121" i="1"/>
  <c r="BL124" i="1"/>
  <c r="BI124" i="1"/>
  <c r="BF124" i="1"/>
  <c r="BC124" i="1"/>
  <c r="AW124" i="1"/>
  <c r="AT124" i="1"/>
  <c r="AU126" i="1" s="1"/>
  <c r="AQ124" i="1"/>
  <c r="BL121" i="1"/>
  <c r="BI121" i="1"/>
  <c r="BF121" i="1"/>
  <c r="BC121" i="1"/>
  <c r="AW121" i="1"/>
  <c r="AT121" i="1"/>
  <c r="AU123" i="1" s="1"/>
  <c r="AQ121" i="1"/>
  <c r="AR123" i="1" s="1"/>
  <c r="AQ110" i="1"/>
  <c r="AQ109" i="1"/>
  <c r="AQ108" i="1"/>
  <c r="AQ107" i="1"/>
  <c r="AT110" i="1"/>
  <c r="AT109" i="1"/>
  <c r="AT108" i="1"/>
  <c r="AT107" i="1"/>
  <c r="AT106" i="1"/>
  <c r="AW110" i="1"/>
  <c r="AW109" i="1"/>
  <c r="AW108" i="1"/>
  <c r="AW107" i="1"/>
  <c r="AW106" i="1"/>
  <c r="BC110" i="1"/>
  <c r="BC109" i="1"/>
  <c r="BC108" i="1"/>
  <c r="BC107" i="1"/>
  <c r="BC106" i="1"/>
  <c r="BF110" i="1"/>
  <c r="BF109" i="1"/>
  <c r="BF108" i="1"/>
  <c r="BF107" i="1"/>
  <c r="BF106" i="1"/>
  <c r="BL110" i="1"/>
  <c r="BL109" i="1"/>
  <c r="BL108" i="1"/>
  <c r="BL107" i="1"/>
  <c r="BL106" i="1"/>
  <c r="AN110" i="1"/>
  <c r="AQ84" i="1"/>
  <c r="AN84" i="1"/>
  <c r="BL83" i="1"/>
  <c r="BF83" i="1"/>
  <c r="BC83" i="1"/>
  <c r="AW83" i="1"/>
  <c r="AT83" i="1"/>
  <c r="AQ83" i="1"/>
  <c r="BL80" i="1"/>
  <c r="BF80" i="1"/>
  <c r="AW81" i="1"/>
  <c r="BC80" i="1"/>
  <c r="AW80" i="1"/>
  <c r="AT80" i="1"/>
  <c r="AQ81" i="1"/>
  <c r="AQ80" i="1"/>
  <c r="AN81" i="1"/>
  <c r="AR126" i="1" l="1"/>
  <c r="BP110" i="1"/>
  <c r="BP73" i="1"/>
  <c r="BJ165" i="1"/>
  <c r="BJ110" i="1"/>
  <c r="BP165" i="1"/>
  <c r="AJ89" i="1"/>
  <c r="AN109" i="1"/>
  <c r="AN121" i="1"/>
  <c r="AN124" i="1"/>
  <c r="AN122" i="1"/>
  <c r="AN125" i="1"/>
  <c r="AN161" i="1"/>
  <c r="AN163" i="1"/>
  <c r="AN80" i="1"/>
  <c r="AN83" i="1"/>
  <c r="AN106" i="1"/>
  <c r="AZ107" i="1"/>
  <c r="AN164" i="1"/>
  <c r="AN107" i="1"/>
  <c r="AZ108" i="1"/>
  <c r="AN108" i="1"/>
  <c r="AN105" i="1"/>
  <c r="AN162" i="1"/>
  <c r="BL73" i="1"/>
  <c r="BL72" i="1"/>
  <c r="BL71" i="1"/>
  <c r="BL70" i="1"/>
  <c r="BL69" i="1"/>
  <c r="BF73" i="1"/>
  <c r="BF72" i="1"/>
  <c r="BF71" i="1"/>
  <c r="BF70" i="1"/>
  <c r="BF69" i="1"/>
  <c r="BC73" i="1"/>
  <c r="BC72" i="1"/>
  <c r="BC71" i="1"/>
  <c r="BC70" i="1"/>
  <c r="BC69" i="1"/>
  <c r="AW73" i="1"/>
  <c r="AW72" i="1"/>
  <c r="AW71" i="1"/>
  <c r="AW70" i="1"/>
  <c r="AW69" i="1"/>
  <c r="AT70" i="1"/>
  <c r="AT71" i="1"/>
  <c r="AT72" i="1"/>
  <c r="AT73" i="1"/>
  <c r="AT69" i="1"/>
  <c r="AQ73" i="1"/>
  <c r="AQ72" i="1"/>
  <c r="AN73" i="1"/>
  <c r="B190" i="1"/>
  <c r="J193" i="1"/>
  <c r="K193" i="1" s="1"/>
  <c r="AI192" i="1"/>
  <c r="AL191" i="1"/>
  <c r="AK193" i="1" s="1"/>
  <c r="AL193" i="1" s="1"/>
  <c r="AI191" i="1"/>
  <c r="Y193" i="1"/>
  <c r="Z193" i="1" s="1"/>
  <c r="T185" i="1"/>
  <c r="Q185" i="1"/>
  <c r="N185" i="1"/>
  <c r="K185" i="1"/>
  <c r="AC184" i="1"/>
  <c r="T184" i="1"/>
  <c r="Q184" i="1"/>
  <c r="N183" i="1"/>
  <c r="AI182" i="1"/>
  <c r="AF182" i="1"/>
  <c r="AC182" i="1"/>
  <c r="Z182" i="1"/>
  <c r="T182" i="1"/>
  <c r="Q182" i="1"/>
  <c r="N182" i="1"/>
  <c r="K182" i="1"/>
  <c r="AI181" i="1"/>
  <c r="AF181" i="1"/>
  <c r="AC181" i="1"/>
  <c r="Z181" i="1"/>
  <c r="T181" i="1"/>
  <c r="Q181" i="1"/>
  <c r="N181" i="1"/>
  <c r="K181" i="1"/>
  <c r="S193" i="1"/>
  <c r="T193" i="1" s="1"/>
  <c r="P193" i="1"/>
  <c r="Q193" i="1" s="1"/>
  <c r="AE193" i="1"/>
  <c r="AF193" i="1" s="1"/>
  <c r="AB193" i="1"/>
  <c r="AC193" i="1" s="1"/>
  <c r="M193" i="1"/>
  <c r="N193" i="1" s="1"/>
  <c r="AQ160" i="1"/>
  <c r="AR165" i="1" s="1"/>
  <c r="AI175" i="1"/>
  <c r="AF175" i="1"/>
  <c r="AC175" i="1"/>
  <c r="Z175" i="1"/>
  <c r="T175" i="1"/>
  <c r="Q175" i="1"/>
  <c r="N175" i="1"/>
  <c r="K175" i="1"/>
  <c r="AI174" i="1"/>
  <c r="AF174" i="1"/>
  <c r="AC174" i="1"/>
  <c r="Z174" i="1"/>
  <c r="T174" i="1"/>
  <c r="Q174" i="1"/>
  <c r="N174" i="1"/>
  <c r="K174" i="1"/>
  <c r="AI173" i="1"/>
  <c r="AF173" i="1"/>
  <c r="AC173" i="1"/>
  <c r="Z173" i="1"/>
  <c r="T173" i="1"/>
  <c r="Q173" i="1"/>
  <c r="N173" i="1"/>
  <c r="K173" i="1"/>
  <c r="AI172" i="1"/>
  <c r="AF172" i="1"/>
  <c r="AC172" i="1"/>
  <c r="Z172" i="1"/>
  <c r="T172" i="1"/>
  <c r="Q172" i="1"/>
  <c r="N172" i="1"/>
  <c r="K172" i="1"/>
  <c r="AI171" i="1"/>
  <c r="BL171" i="1" s="1"/>
  <c r="AF171" i="1"/>
  <c r="BI171" i="1" s="1"/>
  <c r="AC171" i="1"/>
  <c r="BF171" i="1" s="1"/>
  <c r="Z171" i="1"/>
  <c r="BC171" i="1" s="1"/>
  <c r="T171" i="1"/>
  <c r="AW171" i="1" s="1"/>
  <c r="Q171" i="1"/>
  <c r="AT171" i="1" s="1"/>
  <c r="AU172" i="1" s="1"/>
  <c r="N171" i="1"/>
  <c r="AQ171" i="1" s="1"/>
  <c r="AR172" i="1" s="1"/>
  <c r="K171" i="1"/>
  <c r="AI170" i="1"/>
  <c r="AF170" i="1"/>
  <c r="AC170" i="1"/>
  <c r="Z170" i="1"/>
  <c r="T170" i="1"/>
  <c r="Q170" i="1"/>
  <c r="N170" i="1"/>
  <c r="K170" i="1"/>
  <c r="AN170" i="1" s="1"/>
  <c r="AI169" i="1"/>
  <c r="BL169" i="1"/>
  <c r="AF169" i="1"/>
  <c r="BI169" i="1"/>
  <c r="AC169" i="1"/>
  <c r="BF169" i="1" s="1"/>
  <c r="Z169" i="1"/>
  <c r="BC169" i="1"/>
  <c r="T169" i="1"/>
  <c r="AW169" i="1"/>
  <c r="Q169" i="1"/>
  <c r="AT169" i="1"/>
  <c r="AU170" i="1" s="1"/>
  <c r="N169" i="1"/>
  <c r="AQ169" i="1"/>
  <c r="AR170" i="1" s="1"/>
  <c r="K169" i="1"/>
  <c r="AI168" i="1"/>
  <c r="AF168" i="1"/>
  <c r="AC168" i="1"/>
  <c r="Z168" i="1"/>
  <c r="T168" i="1"/>
  <c r="Q168" i="1"/>
  <c r="N168" i="1"/>
  <c r="K168" i="1"/>
  <c r="AI167" i="1"/>
  <c r="AF167" i="1"/>
  <c r="AC167" i="1"/>
  <c r="Z167" i="1"/>
  <c r="T167" i="1"/>
  <c r="Q167" i="1"/>
  <c r="N167" i="1"/>
  <c r="K167" i="1"/>
  <c r="AI166" i="1"/>
  <c r="AF166" i="1"/>
  <c r="AC166" i="1"/>
  <c r="Z166" i="1"/>
  <c r="T166" i="1"/>
  <c r="Q166" i="1"/>
  <c r="N166" i="1"/>
  <c r="K166" i="1"/>
  <c r="AI165" i="1"/>
  <c r="AC165" i="1"/>
  <c r="Z165" i="1"/>
  <c r="T165" i="1"/>
  <c r="Q165" i="1"/>
  <c r="K165" i="1"/>
  <c r="AI164" i="1"/>
  <c r="AC164" i="1"/>
  <c r="Z164" i="1"/>
  <c r="T164" i="1"/>
  <c r="Q164" i="1"/>
  <c r="K164" i="1"/>
  <c r="AI163" i="1"/>
  <c r="AC163" i="1"/>
  <c r="Z163" i="1"/>
  <c r="T163" i="1"/>
  <c r="Q163" i="1"/>
  <c r="K163" i="1"/>
  <c r="AI162" i="1"/>
  <c r="AC162" i="1"/>
  <c r="Z162" i="1"/>
  <c r="T162" i="1"/>
  <c r="Q162" i="1"/>
  <c r="K162" i="1"/>
  <c r="AI161" i="1"/>
  <c r="AC161" i="1"/>
  <c r="Z161" i="1"/>
  <c r="T161" i="1"/>
  <c r="Q161" i="1"/>
  <c r="K161" i="1"/>
  <c r="AI160" i="1"/>
  <c r="BL160" i="1"/>
  <c r="BM165" i="1" s="1"/>
  <c r="AC160" i="1"/>
  <c r="BF160" i="1"/>
  <c r="BG165" i="1" s="1"/>
  <c r="Z160" i="1"/>
  <c r="BC160" i="1"/>
  <c r="BD165" i="1" s="1"/>
  <c r="T160" i="1"/>
  <c r="AW160" i="1"/>
  <c r="AX165" i="1" s="1"/>
  <c r="Q160" i="1"/>
  <c r="AT160" i="1"/>
  <c r="AU165" i="1" s="1"/>
  <c r="K160" i="1"/>
  <c r="AI159" i="1"/>
  <c r="AF159" i="1"/>
  <c r="AC159" i="1"/>
  <c r="Z159" i="1"/>
  <c r="T159" i="1"/>
  <c r="Q159" i="1"/>
  <c r="N159" i="1"/>
  <c r="K159" i="1"/>
  <c r="AI158" i="1"/>
  <c r="AF158" i="1"/>
  <c r="AC158" i="1"/>
  <c r="Z158" i="1"/>
  <c r="T158" i="1"/>
  <c r="Q158" i="1"/>
  <c r="N158" i="1"/>
  <c r="K158" i="1"/>
  <c r="AI157" i="1"/>
  <c r="AF157" i="1"/>
  <c r="AC157" i="1"/>
  <c r="Z157" i="1"/>
  <c r="T157" i="1"/>
  <c r="Q157" i="1"/>
  <c r="N157" i="1"/>
  <c r="K157" i="1"/>
  <c r="AI156" i="1"/>
  <c r="AF156" i="1"/>
  <c r="AC156" i="1"/>
  <c r="Z156" i="1"/>
  <c r="T156" i="1"/>
  <c r="Q156" i="1"/>
  <c r="N156" i="1"/>
  <c r="K156" i="1"/>
  <c r="AI155" i="1"/>
  <c r="AF155" i="1"/>
  <c r="AC155" i="1"/>
  <c r="Z155" i="1"/>
  <c r="N155" i="1"/>
  <c r="K155" i="1"/>
  <c r="AI149" i="1"/>
  <c r="AF149" i="1"/>
  <c r="AC149" i="1"/>
  <c r="Z149" i="1"/>
  <c r="T149" i="1"/>
  <c r="Q149" i="1"/>
  <c r="N149" i="1"/>
  <c r="K149" i="1"/>
  <c r="AI148" i="1"/>
  <c r="AF148" i="1"/>
  <c r="AC148" i="1"/>
  <c r="Z148" i="1"/>
  <c r="T148" i="1"/>
  <c r="Q148" i="1"/>
  <c r="N148" i="1"/>
  <c r="K148" i="1"/>
  <c r="AI147" i="1"/>
  <c r="AF147" i="1"/>
  <c r="AC147" i="1"/>
  <c r="Z147" i="1"/>
  <c r="T147" i="1"/>
  <c r="Q147" i="1"/>
  <c r="N147" i="1"/>
  <c r="K147" i="1"/>
  <c r="AI146" i="1"/>
  <c r="AF146" i="1"/>
  <c r="AC146" i="1"/>
  <c r="Z146" i="1"/>
  <c r="T146" i="1"/>
  <c r="Q146" i="1"/>
  <c r="N146" i="1"/>
  <c r="K146" i="1"/>
  <c r="AI144" i="1"/>
  <c r="AF144" i="1"/>
  <c r="AC144" i="1"/>
  <c r="Z144" i="1"/>
  <c r="T144" i="1"/>
  <c r="Q144" i="1"/>
  <c r="N144" i="1"/>
  <c r="K144" i="1"/>
  <c r="AI140" i="1"/>
  <c r="AF140" i="1"/>
  <c r="AC140" i="1"/>
  <c r="Z140" i="1"/>
  <c r="T140" i="1"/>
  <c r="Q140" i="1"/>
  <c r="N140" i="1"/>
  <c r="K140" i="1"/>
  <c r="B137" i="1"/>
  <c r="AO123" i="1" l="1"/>
  <c r="AO126" i="1"/>
  <c r="AO110" i="1"/>
  <c r="AE176" i="1"/>
  <c r="AB176" i="1"/>
  <c r="Y176" i="1"/>
  <c r="M176" i="1"/>
  <c r="N176" i="1" s="1"/>
  <c r="S176" i="1"/>
  <c r="AH176" i="1"/>
  <c r="P176" i="1"/>
  <c r="Q176" i="1" s="1"/>
  <c r="AZ106" i="1"/>
  <c r="AN160" i="1"/>
  <c r="AO165" i="1" s="1"/>
  <c r="AN169" i="1"/>
  <c r="AO170" i="1" s="1"/>
  <c r="K176" i="1" s="1"/>
  <c r="AN171" i="1"/>
  <c r="AO172" i="1" s="1"/>
  <c r="AN71" i="1"/>
  <c r="AN68" i="1"/>
  <c r="AN72" i="1"/>
  <c r="AN69" i="1"/>
  <c r="AN70" i="1"/>
  <c r="J150" i="1"/>
  <c r="AH193" i="1"/>
  <c r="AI193" i="1" s="1"/>
  <c r="BA110" i="1" l="1"/>
  <c r="W133" i="1" s="1"/>
  <c r="U134" i="1" s="1"/>
  <c r="U197" i="1" s="1"/>
  <c r="AO73" i="1"/>
  <c r="Z117" i="1"/>
  <c r="T119" i="1"/>
  <c r="Q119" i="1"/>
  <c r="N119" i="1"/>
  <c r="K119" i="1"/>
  <c r="T118" i="1"/>
  <c r="Q118" i="1"/>
  <c r="N118" i="1"/>
  <c r="K118" i="1"/>
  <c r="T117" i="1"/>
  <c r="Q117" i="1"/>
  <c r="N117" i="1"/>
  <c r="K117" i="1"/>
  <c r="T115" i="1"/>
  <c r="Q115" i="1"/>
  <c r="N115" i="1"/>
  <c r="K115" i="1"/>
  <c r="AI127" i="1"/>
  <c r="AF127" i="1"/>
  <c r="AC127" i="1"/>
  <c r="Z127" i="1"/>
  <c r="T127" i="1"/>
  <c r="Q127" i="1"/>
  <c r="N127" i="1"/>
  <c r="K127" i="1"/>
  <c r="AI120" i="1"/>
  <c r="AF120" i="1"/>
  <c r="AC120" i="1"/>
  <c r="Z120" i="1"/>
  <c r="T120" i="1"/>
  <c r="Q120" i="1"/>
  <c r="N120" i="1"/>
  <c r="K120" i="1"/>
  <c r="AI116" i="1"/>
  <c r="AF116" i="1"/>
  <c r="AC116" i="1"/>
  <c r="Z116" i="1"/>
  <c r="T116" i="1"/>
  <c r="Q116" i="1"/>
  <c r="N116" i="1"/>
  <c r="K116" i="1"/>
  <c r="AI114" i="1"/>
  <c r="AF114" i="1"/>
  <c r="AC114" i="1"/>
  <c r="Z114" i="1"/>
  <c r="T114" i="1"/>
  <c r="Q114" i="1"/>
  <c r="N114" i="1"/>
  <c r="K114" i="1"/>
  <c r="AQ106" i="1"/>
  <c r="AQ105" i="1"/>
  <c r="N113" i="1"/>
  <c r="N112" i="1"/>
  <c r="N111" i="1"/>
  <c r="AI110" i="1"/>
  <c r="AC110" i="1"/>
  <c r="Z110" i="1"/>
  <c r="T110" i="1"/>
  <c r="Q110" i="1"/>
  <c r="K110" i="1"/>
  <c r="AI109" i="1"/>
  <c r="AC109" i="1"/>
  <c r="Z109" i="1"/>
  <c r="T109" i="1"/>
  <c r="Q109" i="1"/>
  <c r="K109" i="1"/>
  <c r="AI108" i="1"/>
  <c r="AC108" i="1"/>
  <c r="Z108" i="1"/>
  <c r="T108" i="1"/>
  <c r="Q108" i="1"/>
  <c r="K108" i="1"/>
  <c r="AI107" i="1"/>
  <c r="AC107" i="1"/>
  <c r="Z107" i="1"/>
  <c r="T107" i="1"/>
  <c r="Q107" i="1"/>
  <c r="K107" i="1"/>
  <c r="AI106" i="1"/>
  <c r="AC106" i="1"/>
  <c r="Z106" i="1"/>
  <c r="T106" i="1"/>
  <c r="Q106" i="1"/>
  <c r="K106" i="1"/>
  <c r="AI105" i="1"/>
  <c r="BL105" i="1" s="1"/>
  <c r="BM110" i="1" s="1"/>
  <c r="AC105" i="1"/>
  <c r="BF105" i="1" s="1"/>
  <c r="BG110" i="1" s="1"/>
  <c r="Z105" i="1"/>
  <c r="BC105" i="1" s="1"/>
  <c r="BD110" i="1" s="1"/>
  <c r="T105" i="1"/>
  <c r="AW105" i="1" s="1"/>
  <c r="AX110" i="1" s="1"/>
  <c r="Q105" i="1"/>
  <c r="AT105" i="1" s="1"/>
  <c r="AU110" i="1" s="1"/>
  <c r="K105" i="1"/>
  <c r="AI104" i="1"/>
  <c r="AC104" i="1"/>
  <c r="Z104" i="1"/>
  <c r="T104" i="1"/>
  <c r="Q104" i="1"/>
  <c r="N104" i="1"/>
  <c r="K104" i="1"/>
  <c r="AI103" i="1"/>
  <c r="AC103" i="1"/>
  <c r="Z103" i="1"/>
  <c r="T103" i="1"/>
  <c r="Q103" i="1"/>
  <c r="N103" i="1"/>
  <c r="K103" i="1"/>
  <c r="AI102" i="1"/>
  <c r="AC102" i="1"/>
  <c r="Z102" i="1"/>
  <c r="T102" i="1"/>
  <c r="Q102" i="1"/>
  <c r="N102" i="1"/>
  <c r="K102" i="1"/>
  <c r="AI101" i="1"/>
  <c r="AC101" i="1"/>
  <c r="Z101" i="1"/>
  <c r="T101" i="1"/>
  <c r="Q101" i="1"/>
  <c r="N101" i="1"/>
  <c r="K101" i="1"/>
  <c r="AI98" i="1"/>
  <c r="AC98" i="1"/>
  <c r="Z98" i="1"/>
  <c r="T98" i="1"/>
  <c r="Q98" i="1"/>
  <c r="N98" i="1"/>
  <c r="K98" i="1"/>
  <c r="AI100" i="1"/>
  <c r="AF100" i="1"/>
  <c r="AC100" i="1"/>
  <c r="Z100" i="1"/>
  <c r="T100" i="1"/>
  <c r="Q100" i="1"/>
  <c r="N100" i="1"/>
  <c r="K100" i="1"/>
  <c r="AI99" i="1"/>
  <c r="AF99" i="1"/>
  <c r="AC99" i="1"/>
  <c r="Z99" i="1"/>
  <c r="T99" i="1"/>
  <c r="Q99" i="1"/>
  <c r="N99" i="1"/>
  <c r="K99" i="1"/>
  <c r="AI96" i="1"/>
  <c r="AC96" i="1"/>
  <c r="Z96" i="1"/>
  <c r="T96" i="1"/>
  <c r="Q96" i="1"/>
  <c r="N96" i="1"/>
  <c r="K96" i="1"/>
  <c r="T95" i="1"/>
  <c r="Q95" i="1"/>
  <c r="AI95" i="1"/>
  <c r="AF95" i="1"/>
  <c r="AC95" i="1"/>
  <c r="Z95" i="1"/>
  <c r="N95" i="1"/>
  <c r="K95" i="1"/>
  <c r="T94" i="1"/>
  <c r="Q94" i="1"/>
  <c r="N94" i="1"/>
  <c r="K94" i="1"/>
  <c r="AI93" i="1"/>
  <c r="AF93" i="1"/>
  <c r="AC93" i="1"/>
  <c r="Z93" i="1"/>
  <c r="N93" i="1"/>
  <c r="K93" i="1"/>
  <c r="B92" i="1"/>
  <c r="AQ71" i="1"/>
  <c r="AQ70" i="1"/>
  <c r="AT79" i="1"/>
  <c r="AU81" i="1" s="1"/>
  <c r="AT82" i="1"/>
  <c r="AU84" i="1" s="1"/>
  <c r="AC87" i="1"/>
  <c r="Z87" i="1"/>
  <c r="T87" i="1"/>
  <c r="Q87" i="1"/>
  <c r="N87" i="1"/>
  <c r="K87" i="1"/>
  <c r="AC85" i="1"/>
  <c r="Z85" i="1"/>
  <c r="T85" i="1"/>
  <c r="Q85" i="1"/>
  <c r="N85" i="1"/>
  <c r="K85" i="1"/>
  <c r="AC84" i="1"/>
  <c r="Z84" i="1"/>
  <c r="T84" i="1"/>
  <c r="Q84" i="1"/>
  <c r="N84" i="1"/>
  <c r="K84" i="1"/>
  <c r="AC83" i="1"/>
  <c r="Z83" i="1"/>
  <c r="T83" i="1"/>
  <c r="Q83" i="1"/>
  <c r="N83" i="1"/>
  <c r="K83" i="1"/>
  <c r="AC82" i="1"/>
  <c r="BF82" i="1"/>
  <c r="Z82" i="1"/>
  <c r="BC82" i="1"/>
  <c r="T82" i="1"/>
  <c r="AW82" i="1"/>
  <c r="Q82" i="1"/>
  <c r="N82" i="1"/>
  <c r="AQ82" i="1"/>
  <c r="AR84" i="1" s="1"/>
  <c r="K82" i="1"/>
  <c r="AC81" i="1"/>
  <c r="Z81" i="1"/>
  <c r="T81" i="1"/>
  <c r="Q81" i="1"/>
  <c r="N81" i="1"/>
  <c r="K81" i="1"/>
  <c r="AC80" i="1"/>
  <c r="Z80" i="1"/>
  <c r="T80" i="1"/>
  <c r="Q80" i="1"/>
  <c r="N80" i="1"/>
  <c r="K80" i="1"/>
  <c r="AC79" i="1"/>
  <c r="BF79" i="1"/>
  <c r="Z79" i="1"/>
  <c r="BC79" i="1"/>
  <c r="T79" i="1"/>
  <c r="AW79" i="1"/>
  <c r="Q79" i="1"/>
  <c r="N79" i="1"/>
  <c r="AQ79" i="1"/>
  <c r="AR81" i="1" s="1"/>
  <c r="K79" i="1"/>
  <c r="AC78" i="1"/>
  <c r="Z78" i="1"/>
  <c r="T78" i="1"/>
  <c r="Q78" i="1"/>
  <c r="N78" i="1"/>
  <c r="K78" i="1"/>
  <c r="T77" i="1"/>
  <c r="Q77" i="1"/>
  <c r="N77" i="1"/>
  <c r="K77" i="1"/>
  <c r="T76" i="1"/>
  <c r="Q76" i="1"/>
  <c r="N76" i="1"/>
  <c r="K76" i="1"/>
  <c r="AF87" i="1"/>
  <c r="AF85" i="1"/>
  <c r="AF84" i="1"/>
  <c r="AF83" i="1"/>
  <c r="AF82" i="1"/>
  <c r="BI82" i="1"/>
  <c r="AF81" i="1"/>
  <c r="AF80" i="1"/>
  <c r="AF79" i="1"/>
  <c r="BI79" i="1" s="1"/>
  <c r="AF78" i="1"/>
  <c r="AI87" i="1"/>
  <c r="AI85" i="1"/>
  <c r="AI84" i="1"/>
  <c r="AI83" i="1"/>
  <c r="AI82" i="1"/>
  <c r="BL82" i="1" s="1"/>
  <c r="AI81" i="1"/>
  <c r="AI80" i="1"/>
  <c r="AI79" i="1"/>
  <c r="BL79" i="1" s="1"/>
  <c r="AI78" i="1"/>
  <c r="AI75" i="1"/>
  <c r="AI74" i="1"/>
  <c r="AI73" i="1"/>
  <c r="AI72" i="1"/>
  <c r="AI71" i="1"/>
  <c r="AI70" i="1"/>
  <c r="AI69" i="1"/>
  <c r="AI68" i="1"/>
  <c r="BL68" i="1" s="1"/>
  <c r="BM73" i="1" s="1"/>
  <c r="AI67" i="1"/>
  <c r="AI66" i="1"/>
  <c r="AI65" i="1"/>
  <c r="AI64" i="1"/>
  <c r="AI63" i="1"/>
  <c r="AI62" i="1"/>
  <c r="AI61" i="1"/>
  <c r="AI60" i="1"/>
  <c r="AF74" i="1"/>
  <c r="AF62" i="1"/>
  <c r="AF61" i="1"/>
  <c r="AC75" i="1"/>
  <c r="Z75" i="1"/>
  <c r="T75" i="1"/>
  <c r="Q75" i="1"/>
  <c r="N75" i="1"/>
  <c r="K75" i="1"/>
  <c r="AC74" i="1"/>
  <c r="Z74" i="1"/>
  <c r="T74" i="1"/>
  <c r="Q74" i="1"/>
  <c r="N74" i="1"/>
  <c r="K74" i="1"/>
  <c r="AC73" i="1"/>
  <c r="Z73" i="1"/>
  <c r="T73" i="1"/>
  <c r="Q73" i="1"/>
  <c r="K73" i="1"/>
  <c r="AC72" i="1"/>
  <c r="Z72" i="1"/>
  <c r="T72" i="1"/>
  <c r="Q72" i="1"/>
  <c r="K72" i="1"/>
  <c r="AC71" i="1"/>
  <c r="Z71" i="1"/>
  <c r="T71" i="1"/>
  <c r="Q71" i="1"/>
  <c r="K71" i="1"/>
  <c r="AC70" i="1"/>
  <c r="Z70" i="1"/>
  <c r="T70" i="1"/>
  <c r="Q70" i="1"/>
  <c r="K70" i="1"/>
  <c r="AC69" i="1"/>
  <c r="Z69" i="1"/>
  <c r="T69" i="1"/>
  <c r="Q69" i="1"/>
  <c r="K69" i="1"/>
  <c r="AC68" i="1"/>
  <c r="BF68" i="1" s="1"/>
  <c r="BG73" i="1" s="1"/>
  <c r="Z68" i="1"/>
  <c r="BC68" i="1" s="1"/>
  <c r="BD73" i="1" s="1"/>
  <c r="T68" i="1"/>
  <c r="AW68" i="1" s="1"/>
  <c r="AX73" i="1" s="1"/>
  <c r="Q68" i="1"/>
  <c r="AT68" i="1" s="1"/>
  <c r="AU73" i="1" s="1"/>
  <c r="K68" i="1"/>
  <c r="AC67" i="1"/>
  <c r="Z67" i="1"/>
  <c r="T67" i="1"/>
  <c r="Q67" i="1"/>
  <c r="N67" i="1"/>
  <c r="K67" i="1"/>
  <c r="AC66" i="1"/>
  <c r="Z66" i="1"/>
  <c r="T66" i="1"/>
  <c r="Q66" i="1"/>
  <c r="N66" i="1"/>
  <c r="K66" i="1"/>
  <c r="AC65" i="1"/>
  <c r="Z65" i="1"/>
  <c r="T65" i="1"/>
  <c r="Q65" i="1"/>
  <c r="N65" i="1"/>
  <c r="K65" i="1"/>
  <c r="AC64" i="1"/>
  <c r="Z64" i="1"/>
  <c r="T64" i="1"/>
  <c r="Q64" i="1"/>
  <c r="N64" i="1"/>
  <c r="K64" i="1"/>
  <c r="AC63" i="1"/>
  <c r="Z63" i="1"/>
  <c r="T63" i="1"/>
  <c r="Q63" i="1"/>
  <c r="N63" i="1"/>
  <c r="K63" i="1"/>
  <c r="AC62" i="1"/>
  <c r="Z62" i="1"/>
  <c r="T62" i="1"/>
  <c r="Q62" i="1"/>
  <c r="N62" i="1"/>
  <c r="K62" i="1"/>
  <c r="AC61" i="1"/>
  <c r="Z61" i="1"/>
  <c r="T61" i="1"/>
  <c r="Q61" i="1"/>
  <c r="N61" i="1"/>
  <c r="K61" i="1"/>
  <c r="AC60" i="1"/>
  <c r="Z60" i="1"/>
  <c r="T60" i="1"/>
  <c r="Q60" i="1"/>
  <c r="N60" i="1"/>
  <c r="K60" i="1"/>
  <c r="AI59" i="1"/>
  <c r="AF59" i="1"/>
  <c r="AC59" i="1"/>
  <c r="Z59" i="1"/>
  <c r="T59" i="1"/>
  <c r="Q59" i="1"/>
  <c r="N59" i="1"/>
  <c r="K59" i="1"/>
  <c r="AI58" i="1"/>
  <c r="AF58" i="1"/>
  <c r="AC58" i="1"/>
  <c r="Z58" i="1"/>
  <c r="T58" i="1"/>
  <c r="B57" i="1"/>
  <c r="AL52" i="1"/>
  <c r="AL51" i="1"/>
  <c r="AL50" i="1"/>
  <c r="AL49" i="1"/>
  <c r="AI52" i="1"/>
  <c r="AI51" i="1"/>
  <c r="AI50" i="1"/>
  <c r="AI49" i="1"/>
  <c r="AI48" i="1"/>
  <c r="AF48" i="1"/>
  <c r="AC48" i="1"/>
  <c r="Z48" i="1"/>
  <c r="T48" i="1"/>
  <c r="Q48" i="1"/>
  <c r="N48" i="1"/>
  <c r="K48" i="1"/>
  <c r="AI47" i="1"/>
  <c r="AF47" i="1"/>
  <c r="AC47" i="1"/>
  <c r="Z47" i="1"/>
  <c r="T47" i="1"/>
  <c r="Q47" i="1"/>
  <c r="N47" i="1"/>
  <c r="K47" i="1"/>
  <c r="AI46" i="1"/>
  <c r="AF46" i="1"/>
  <c r="AC46" i="1"/>
  <c r="Z46" i="1"/>
  <c r="T46" i="1"/>
  <c r="Q46" i="1"/>
  <c r="N46" i="1"/>
  <c r="K46" i="1"/>
  <c r="AI45" i="1"/>
  <c r="AF45" i="1"/>
  <c r="AC45" i="1"/>
  <c r="Z45" i="1"/>
  <c r="T45" i="1"/>
  <c r="Q45" i="1"/>
  <c r="N45" i="1"/>
  <c r="K45" i="1"/>
  <c r="AI44" i="1"/>
  <c r="AF44" i="1"/>
  <c r="AC44" i="1"/>
  <c r="Z44" i="1"/>
  <c r="T44" i="1"/>
  <c r="Q44" i="1"/>
  <c r="N44" i="1"/>
  <c r="K44" i="1"/>
  <c r="AI43" i="1"/>
  <c r="AF43" i="1"/>
  <c r="AC43" i="1"/>
  <c r="Z43" i="1"/>
  <c r="T43" i="1"/>
  <c r="Q43" i="1"/>
  <c r="K43" i="1"/>
  <c r="N43" i="1"/>
  <c r="B42" i="1"/>
  <c r="AE38" i="1"/>
  <c r="AF38" i="1" s="1"/>
  <c r="AB38" i="1"/>
  <c r="AC38" i="1" s="1"/>
  <c r="Y38" i="1"/>
  <c r="Z38" i="1" s="1"/>
  <c r="S38" i="1"/>
  <c r="T38" i="1" s="1"/>
  <c r="P38" i="1"/>
  <c r="Q38" i="1" s="1"/>
  <c r="M38" i="1"/>
  <c r="N38" i="1" s="1"/>
  <c r="J38" i="1"/>
  <c r="K38" i="1" s="1"/>
  <c r="AL37" i="1"/>
  <c r="AL36" i="1"/>
  <c r="AL35" i="1"/>
  <c r="AL34" i="1"/>
  <c r="AL33" i="1"/>
  <c r="AL32" i="1"/>
  <c r="AL31" i="1"/>
  <c r="AL29" i="1"/>
  <c r="AL28" i="1"/>
  <c r="AL27" i="1"/>
  <c r="AI37" i="1"/>
  <c r="AI36" i="1"/>
  <c r="AI35" i="1"/>
  <c r="AI34" i="1"/>
  <c r="AI33" i="1"/>
  <c r="AI32" i="1"/>
  <c r="AI31" i="1"/>
  <c r="AI30" i="1"/>
  <c r="AI29" i="1"/>
  <c r="AI28" i="1"/>
  <c r="AI27" i="1"/>
  <c r="AL26" i="1"/>
  <c r="AI26" i="1"/>
  <c r="AL25" i="1"/>
  <c r="AL24" i="1"/>
  <c r="AL23" i="1"/>
  <c r="AG194" i="1"/>
  <c r="AR110" i="1" l="1"/>
  <c r="M133" i="1"/>
  <c r="AE53" i="1"/>
  <c r="AN79" i="1"/>
  <c r="AO81" i="1" s="1"/>
  <c r="AN82" i="1"/>
  <c r="AO84" i="1" s="1"/>
  <c r="AB133" i="1"/>
  <c r="AH133" i="1"/>
  <c r="S133" i="1"/>
  <c r="Y53" i="1"/>
  <c r="AB53" i="1"/>
  <c r="P53" i="1"/>
  <c r="Y133" i="1"/>
  <c r="AE133" i="1"/>
  <c r="P133" i="1"/>
  <c r="J133" i="1"/>
  <c r="AH88" i="1"/>
  <c r="AG89" i="1" s="1"/>
  <c r="S88" i="1"/>
  <c r="T88" i="1" s="1"/>
  <c r="Y88" i="1"/>
  <c r="X89" i="1" s="1"/>
  <c r="AB88" i="1"/>
  <c r="AA89" i="1" s="1"/>
  <c r="P88" i="1"/>
  <c r="O89" i="1" s="1"/>
  <c r="AE88" i="1"/>
  <c r="J88" i="1"/>
  <c r="M88" i="1"/>
  <c r="S53" i="1"/>
  <c r="AK53" i="1"/>
  <c r="J53" i="1"/>
  <c r="M53" i="1"/>
  <c r="T133" i="1" l="1"/>
  <c r="AD89" i="1"/>
  <c r="AF88" i="1"/>
  <c r="AF133" i="1" s="1"/>
  <c r="AI88" i="1"/>
  <c r="AI133" i="1" s="1"/>
  <c r="Z88" i="1"/>
  <c r="Z133" i="1" s="1"/>
  <c r="AC88" i="1"/>
  <c r="AC133" i="1" s="1"/>
  <c r="K88" i="1"/>
  <c r="K133" i="1" s="1"/>
  <c r="Q88" i="1"/>
  <c r="Q133" i="1" s="1"/>
  <c r="O134" i="1"/>
  <c r="I89" i="1"/>
  <c r="I134" i="1" s="1"/>
  <c r="Y186" i="1"/>
  <c r="Z186" i="1" s="1"/>
  <c r="AK186" i="1"/>
  <c r="AL186" i="1" s="1"/>
  <c r="S186" i="1"/>
  <c r="T186" i="1" s="1"/>
  <c r="AH186" i="1" l="1"/>
  <c r="AI186" i="1" s="1"/>
  <c r="AG187" i="1" s="1"/>
  <c r="AB186" i="1"/>
  <c r="AC186" i="1" s="1"/>
  <c r="M186" i="1"/>
  <c r="N186" i="1" s="1"/>
  <c r="P186" i="1"/>
  <c r="Q186" i="1" s="1"/>
  <c r="AE186" i="1"/>
  <c r="AF186" i="1" s="1"/>
  <c r="J186" i="1"/>
  <c r="K186" i="1" s="1"/>
  <c r="I177" i="1"/>
  <c r="Y150" i="1"/>
  <c r="Z150" i="1" s="1"/>
  <c r="S150" i="1"/>
  <c r="T150" i="1" s="1"/>
  <c r="P150" i="1"/>
  <c r="Q150" i="1" s="1"/>
  <c r="K150" i="1"/>
  <c r="AH53" i="1"/>
  <c r="AG39" i="1" l="1"/>
  <c r="AH38" i="1"/>
  <c r="AI38" i="1" s="1"/>
  <c r="AK38" i="1"/>
  <c r="AL38" i="1" s="1"/>
  <c r="AH150" i="1"/>
  <c r="AI150" i="1" s="1"/>
  <c r="AG151" i="1" s="1"/>
  <c r="AK150" i="1"/>
  <c r="AL150" i="1" s="1"/>
  <c r="AE150" i="1"/>
  <c r="AF150" i="1" s="1"/>
  <c r="AB150" i="1"/>
  <c r="AC150" i="1" s="1"/>
  <c r="M150" i="1"/>
  <c r="N150" i="1" s="1"/>
  <c r="AG134" i="1"/>
  <c r="AL53" i="1" l="1"/>
  <c r="AI53" i="1"/>
  <c r="AF53" i="1"/>
  <c r="AC53" i="1"/>
  <c r="Z53" i="1"/>
  <c r="T53" i="1"/>
  <c r="Q53" i="1"/>
  <c r="AA177" i="1"/>
  <c r="X177" i="1"/>
  <c r="R177" i="1"/>
  <c r="O177" i="1"/>
  <c r="L177" i="1"/>
  <c r="AD177" i="1" l="1"/>
  <c r="AJ177" i="1"/>
  <c r="AJ187" i="1"/>
  <c r="AJ194" i="1"/>
  <c r="AJ134" i="1"/>
  <c r="AD194" i="1"/>
  <c r="AD187" i="1"/>
  <c r="AD134" i="1"/>
  <c r="AA134" i="1"/>
  <c r="X134" i="1"/>
  <c r="R89" i="1"/>
  <c r="R134" i="1" s="1"/>
  <c r="AA151" i="1"/>
  <c r="AA194" i="1"/>
  <c r="AA187" i="1"/>
  <c r="X194" i="1"/>
  <c r="X187" i="1"/>
  <c r="R194" i="1"/>
  <c r="R187" i="1"/>
  <c r="O194" i="1"/>
  <c r="O187" i="1"/>
  <c r="L151" i="1"/>
  <c r="L194" i="1"/>
  <c r="L187" i="1"/>
  <c r="X39" i="1"/>
  <c r="X151" i="1"/>
  <c r="AD39" i="1"/>
  <c r="L39" i="1"/>
  <c r="R39" i="1"/>
  <c r="R151" i="1"/>
  <c r="AA39" i="1"/>
  <c r="AJ39" i="1"/>
  <c r="AD151" i="1"/>
  <c r="AJ151" i="1"/>
  <c r="O39" i="1"/>
  <c r="O151" i="1"/>
  <c r="R54" i="1"/>
  <c r="AA54" i="1"/>
  <c r="O54" i="1"/>
  <c r="X54" i="1"/>
  <c r="AD54" i="1"/>
  <c r="AJ54" i="1"/>
  <c r="AG54" i="1"/>
  <c r="N53" i="1"/>
  <c r="L54" i="1" s="1"/>
  <c r="AJ197" i="1" l="1"/>
  <c r="O197" i="1"/>
  <c r="R197" i="1"/>
  <c r="AA197" i="1"/>
  <c r="X197" i="1"/>
  <c r="AD197" i="1"/>
  <c r="K53" i="1"/>
  <c r="I194" i="1" l="1"/>
  <c r="I195" i="1" s="1"/>
  <c r="I206" i="1" s="1"/>
  <c r="I187" i="1"/>
  <c r="I188" i="1" s="1"/>
  <c r="I205" i="1" s="1"/>
  <c r="I151" i="1"/>
  <c r="I39" i="1"/>
  <c r="I40" i="1" s="1"/>
  <c r="I199" i="1" s="1"/>
  <c r="I54" i="1"/>
  <c r="I55" i="1" s="1"/>
  <c r="I200" i="1" s="1"/>
  <c r="I152" i="1" l="1"/>
  <c r="I202" i="1" s="1"/>
  <c r="I197" i="1"/>
  <c r="AG177" i="1" l="1"/>
  <c r="AG197" i="1" s="1"/>
  <c r="I178" i="1" l="1"/>
  <c r="I204" i="1" s="1"/>
  <c r="AQ68" i="1" l="1"/>
  <c r="L89" i="1" l="1"/>
  <c r="L134" i="1" s="1"/>
  <c r="I135" i="1" s="1"/>
  <c r="AR73" i="1"/>
  <c r="N88" i="1" s="1"/>
  <c r="N133" i="1" s="1"/>
  <c r="I90" i="1" l="1"/>
  <c r="I201" i="1" s="1"/>
  <c r="I203" i="1" s="1"/>
  <c r="I208" i="1" s="1"/>
  <c r="I210" i="1" s="1"/>
  <c r="L197" i="1"/>
  <c r="I212" i="1" l="1"/>
  <c r="I214" i="1" l="1"/>
  <c r="I216" i="1" s="1"/>
</calcChain>
</file>

<file path=xl/sharedStrings.xml><?xml version="1.0" encoding="utf-8"?>
<sst xmlns="http://schemas.openxmlformats.org/spreadsheetml/2006/main" count="1387" uniqueCount="715">
  <si>
    <t>V</t>
  </si>
  <si>
    <t>P</t>
  </si>
  <si>
    <t>G</t>
  </si>
  <si>
    <t xml:space="preserve">  </t>
  </si>
  <si>
    <t xml:space="preserve"> </t>
  </si>
  <si>
    <t>totale incidenze</t>
  </si>
  <si>
    <t>∑ Q i</t>
  </si>
  <si>
    <t>V*P*G*ΣQ</t>
  </si>
  <si>
    <t>PROGETTAZIONE</t>
  </si>
  <si>
    <t>QbI.01</t>
  </si>
  <si>
    <t>Pianificazione</t>
  </si>
  <si>
    <t xml:space="preserve"> Verifiche e Collaudi </t>
  </si>
  <si>
    <t xml:space="preserve"> b.III) PROGETTAZIONE ESECUTIVA  </t>
  </si>
  <si>
    <t>Compenso al netto di spese ed oneri CNPAIA</t>
  </si>
  <si>
    <t xml:space="preserve">Compenso al netto di spese ed oneri CNPAIA </t>
  </si>
  <si>
    <r>
      <rPr>
        <b/>
        <sz val="10"/>
        <rFont val="Verdana"/>
        <family val="2"/>
      </rPr>
      <t>Descrizione dettagliata dell'incarico:</t>
    </r>
    <r>
      <rPr>
        <sz val="10"/>
        <rFont val="Verdana"/>
        <family val="2"/>
      </rPr>
      <t xml:space="preserve"> 
……….
……….
……….
……….
……….</t>
    </r>
    <r>
      <rPr>
        <sz val="12"/>
        <rFont val="Verdana"/>
        <family val="2"/>
      </rPr>
      <t xml:space="preserve">
</t>
    </r>
  </si>
  <si>
    <t>EDILIZIA</t>
  </si>
  <si>
    <t>IDRAULICA</t>
  </si>
  <si>
    <t>STRUTTURE</t>
  </si>
  <si>
    <t>TERRITORIO E URBANISTICA</t>
  </si>
  <si>
    <t>Edilizia</t>
  </si>
  <si>
    <t>Strutture</t>
  </si>
  <si>
    <t>Impianti  1</t>
  </si>
  <si>
    <t>Impianti  2</t>
  </si>
  <si>
    <t>Viabilità</t>
  </si>
  <si>
    <t>Idraulica</t>
  </si>
  <si>
    <t>Valore opera</t>
  </si>
  <si>
    <t>Il Professionista</t>
  </si>
  <si>
    <t>Roma, lì GG/MM/AAAA</t>
  </si>
  <si>
    <t>Categorie</t>
  </si>
  <si>
    <r>
      <t xml:space="preserve">COMMITTENTE:
</t>
    </r>
    <r>
      <rPr>
        <b/>
        <sz val="12"/>
        <rFont val="Verdana"/>
        <family val="2"/>
      </rPr>
      <t>…………………………………….</t>
    </r>
  </si>
  <si>
    <r>
      <rPr>
        <b/>
        <sz val="14"/>
        <rFont val="Verdana"/>
        <family val="2"/>
      </rPr>
      <t>PROFESSIONISTA:</t>
    </r>
    <r>
      <rPr>
        <sz val="14"/>
        <rFont val="Verdana"/>
        <family val="2"/>
      </rPr>
      <t xml:space="preserve">  
</t>
    </r>
    <r>
      <rPr>
        <sz val="14"/>
        <rFont val="Arial"/>
        <family val="2"/>
      </rPr>
      <t xml:space="preserve">
</t>
    </r>
    <r>
      <rPr>
        <sz val="12"/>
        <rFont val="Verdana"/>
        <family val="2"/>
      </rPr>
      <t>Ing. ................................................... Iscritto all'Ordine degli Ingegneri della Provincia di ROMA  con il Nr. ..............
Partita I.V.A.: ................................ Via ..................................... n........ - CAP: ............. - Città:..............................  tel.:..........................  fax: .....................
e mail: ....................@..................... - pec: ....................@......................</t>
    </r>
  </si>
  <si>
    <t>TAVOLA Z-1 “CATEGORIE DELLE OPERE - PARAMETRO DEL GRADO DI COMPLESSITA’ – CLASSIFICAZIONE DEI SERVIZI E CORRISPONDENZE”</t>
  </si>
  <si>
    <t>Corrispondenze</t>
  </si>
  <si>
    <t>IDENTIFICAZIONE DELLE OPERE</t>
  </si>
  <si>
    <t>Residenza</t>
  </si>
  <si>
    <t>Sanità, Istruzione, Ricerca</t>
  </si>
  <si>
    <r>
      <rPr>
        <b/>
        <sz val="6"/>
        <rFont val="Arial"/>
        <family val="2"/>
      </rPr>
      <t>EDILIZIA</t>
    </r>
  </si>
  <si>
    <r>
      <rPr>
        <sz val="6"/>
        <rFont val="Arial"/>
        <family val="2"/>
      </rPr>
      <t>Edifici rurali per l'attività agricola con corredi tecnici di tipo semplice (quali tettoie, depositi e ricoveri) - Edifici industriali o artigianali di importanza costruttiva corrente con corredi tecnici di base.</t>
    </r>
  </si>
  <si>
    <r>
      <rPr>
        <sz val="6"/>
        <rFont val="Arial"/>
        <family val="2"/>
      </rPr>
      <t>Edifici rurali per l'attività agricola con corredi tecnici di tipo complesso - Edifici industriali o artigianali con organizzazione e corredi tecnici di tipo complesso.</t>
    </r>
  </si>
  <si>
    <r>
      <rPr>
        <sz val="6"/>
        <rFont val="Arial"/>
        <family val="2"/>
      </rPr>
      <t>Ostelli, Pensioni, Case albergo – Ristoranti - Motel e stazioni di servizio - negozi - mercati coperti di tipo semplice</t>
    </r>
  </si>
  <si>
    <r>
      <rPr>
        <sz val="6"/>
        <rFont val="Arial"/>
        <family val="2"/>
      </rPr>
      <t>Alberghi, Villaggi turistici - Mercati e Centri commerciali complessi</t>
    </r>
  </si>
  <si>
    <r>
      <rPr>
        <sz val="6"/>
        <rFont val="Arial"/>
        <family val="2"/>
      </rPr>
      <t>Edifici, pertinenze, autorimesse semplici, senza particolari esigenze tecniche. Edifici provvisori di modesta importanza</t>
    </r>
  </si>
  <si>
    <r>
      <rPr>
        <sz val="6"/>
        <rFont val="Arial"/>
        <family val="2"/>
      </rPr>
      <t>Edilizia residenziale privata e pubblica di tipo corrente con costi di costruzione nella media di mercato e con tipologie standardizzate.</t>
    </r>
  </si>
  <si>
    <r>
      <rPr>
        <sz val="6"/>
        <rFont val="Arial"/>
        <family val="2"/>
      </rPr>
      <t>Edifici residenziali di tipo pregiato con costi di costruzione eccedenti la media di mercato e con tipologie diversificate.</t>
    </r>
  </si>
  <si>
    <r>
      <rPr>
        <sz val="6"/>
        <rFont val="Arial"/>
        <family val="2"/>
      </rPr>
      <t>Sede Azienda Sanitaria, Distretto sanitario, Ambulatori di base. Asilo Nido, Scuola Materna, Scuola elementare, Scuole secondarie di primo grado fino a 24 classi, Scuole secondarie di secondo grado fino a 25 classi</t>
    </r>
  </si>
  <si>
    <r>
      <rPr>
        <sz val="6"/>
        <rFont val="Arial"/>
        <family val="2"/>
      </rPr>
      <t>Scuole secondarie di primo grado oltre 24 classi-Istituti scolastici superiori oltre 25 classi- Case di cura</t>
    </r>
  </si>
  <si>
    <r>
      <rPr>
        <sz val="6"/>
        <rFont val="Arial"/>
        <family val="2"/>
      </rPr>
      <t>Poliambulatori, Ospedali, Istituti di ricerca, Centri di riabilitazione, Poli scolastici, Università, Accademie, Istituti di ricerca universitaria</t>
    </r>
  </si>
  <si>
    <r>
      <rPr>
        <sz val="6"/>
        <rFont val="Arial"/>
        <family val="2"/>
      </rPr>
      <t>Padiglioni provvisori per esposizioni - Costruzioni relative ad opere cimiteriali di tipo normale (colombari, ossari, loculari, edicole funerarie con caratteristiche costruttive semplici), Case parrocchiali, Oratori - Stabilimenti balneari - Aree ed attrezzature per lo sport all'aperto, Campo sportivo e servizi annessi, di tipo semplice</t>
    </r>
  </si>
  <si>
    <r>
      <rPr>
        <sz val="6"/>
        <rFont val="Arial"/>
        <family val="2"/>
      </rPr>
      <t>Aree ed attrezzature per lo sport all'aperto, Campo sportivo e servizi annessi, di tipo complesso- Palestre e piscine coperte</t>
    </r>
  </si>
  <si>
    <r>
      <rPr>
        <sz val="6"/>
        <rFont val="Arial"/>
        <family val="2"/>
      </rPr>
      <t>Biblioteca, Cinema, Teatro, Pinacoteca, Centro Culturale, Sede congressuale, Auditorium, Museo, Galleria d'arte, Discoteca, Studio radiofonico o televisivo o di produzione cinematografica - Opere cimiteriali di tipo monumentale, Monumenti commemorativi, Palasport, Stadio, Chiese</t>
    </r>
  </si>
  <si>
    <r>
      <rPr>
        <sz val="6"/>
        <rFont val="Arial"/>
        <family val="2"/>
      </rPr>
      <t>Edifici provvisori di modesta importanza a servizio di caserme</t>
    </r>
  </si>
  <si>
    <r>
      <rPr>
        <sz val="6"/>
        <rFont val="Arial"/>
        <family val="2"/>
      </rPr>
      <t>Caserme con corredi tecnici di importanza corrente</t>
    </r>
  </si>
  <si>
    <r>
      <rPr>
        <sz val="6"/>
        <rFont val="Arial"/>
        <family val="2"/>
      </rPr>
      <t>Sedi ed Uffici di Società ed Enti, Sedi ed Uffici comunali, Sedi ed Uffici provinciali, Sedi ed Uffici regionali, Sedi ed Uffici ministeriali, Pretura, Tribunale, Palazzo di giustizia, Penitenziari, Caserme con corredi tecnici di importanza maggiore, Questura</t>
    </r>
  </si>
  <si>
    <r>
      <rPr>
        <sz val="6"/>
        <rFont val="Arial"/>
        <family val="2"/>
      </rPr>
      <t>Verde  ed opere di arredo urbano improntate a grande semplicità, pertinenziali agli edifici ed alla viabilità, Campeggi e simili</t>
    </r>
  </si>
  <si>
    <r>
      <rPr>
        <sz val="6"/>
        <rFont val="Arial"/>
        <family val="2"/>
      </rPr>
      <t>Arredamenti con elementi acquistati dal mercato, Giardini, Parchi gioco, Piazze e spazi pubblici all’aperto</t>
    </r>
  </si>
  <si>
    <r>
      <rPr>
        <sz val="6"/>
        <rFont val="Arial"/>
        <family val="2"/>
      </rPr>
      <t>Arredamenti con elementi singolari, Parchi urbani, Parchi ludici attrezzati, Giardini e piazze storiche, Opere di riqualificazione paesaggistica e ambientale di aree urbane.</t>
    </r>
  </si>
  <si>
    <r>
      <rPr>
        <sz val="6"/>
        <rFont val="Arial"/>
        <family val="2"/>
      </rPr>
      <t>Interventi di manutenzione straordinaria, ristrutturazione, riqualificazione, su edifici e manufatti esistenti</t>
    </r>
  </si>
  <si>
    <r>
      <rPr>
        <sz val="6"/>
        <rFont val="Arial"/>
        <family val="2"/>
      </rPr>
      <t>Interventi di manutenzione, restauro, risanamento conservativo, riqualificazione, su edifici e manufatti di interesse storico artistico soggetti</t>
    </r>
  </si>
  <si>
    <r>
      <rPr>
        <b/>
        <sz val="6"/>
        <rFont val="Arial"/>
        <family val="2"/>
      </rPr>
      <t>STRUTTURE</t>
    </r>
  </si>
  <si>
    <r>
      <rPr>
        <sz val="6"/>
        <rFont val="Arial"/>
        <family val="2"/>
      </rPr>
      <t>Strutture o parti di strutture in cemento armato, non soggette ad azioni sismiche - riparazione o intervento locale - Verifiche strutturali  relative - Ponteggi, centinature e strutture provvisionali di durata inferiore a due anni</t>
    </r>
  </si>
  <si>
    <r>
      <rPr>
        <sz val="6"/>
        <rFont val="Arial"/>
        <family val="2"/>
      </rPr>
      <t>Strutture o parti di strutture in cemento armato - Verifiche strutturali relative - Ponteggi, centinature e strutture provvisionali di durata superiore a due anni.</t>
    </r>
  </si>
  <si>
    <r>
      <rPr>
        <sz val="6"/>
        <rFont val="Arial"/>
        <family val="2"/>
      </rPr>
      <t>Strutture o parti di strutture in  muratura, legno, metallo - Verifiche strutturali relative - Consolidamento delle opere di fondazione di manufatti dissestati - Ponti,  Paratie e tiranti, Consolidamento di pendii e di fronti rocciosi ed opere connesse, di tipo corrente -  Verifiche strutturali relative.</t>
    </r>
  </si>
  <si>
    <r>
      <rPr>
        <sz val="6"/>
        <rFont val="Arial"/>
        <family val="2"/>
      </rPr>
      <t>Dighe, Conche, Elevatori, Opere di ritenuta  e di difesa, rilevati, colmate. Gallerie, Opere sotterranee e subacquee, Fondazioni speciali.</t>
    </r>
  </si>
  <si>
    <r>
      <rPr>
        <b/>
        <sz val="6"/>
        <rFont val="Arial"/>
        <family val="2"/>
      </rPr>
      <t>IMPIANTI</t>
    </r>
  </si>
  <si>
    <r>
      <rPr>
        <sz val="6"/>
        <rFont val="Arial"/>
        <family val="2"/>
      </rPr>
      <t>Impianti  per l'approvvigionamento, la preparazione e la distribuzione di acqua nell'interno di edifici o per scopi industriali - Impianti sanitari - Impianti di fognatura domestica od industriale ed opere relative al trattamento delle acque di rifiuto - Reti di distribuzione di combustibili liquidi o gassosi - Impianti per la distribuzione dell’aria compressa del vuoto e di gas medicali - Impianti e reti antincendio</t>
    </r>
  </si>
  <si>
    <r>
      <rPr>
        <sz val="6"/>
        <rFont val="Arial"/>
        <family val="2"/>
      </rPr>
      <t>Impianti di riscaldamento - Impianto di raffrescamento, climatizzazione, trattamento dell’aria - Impianti meccanici di distribuzione fluidi - Impianto solare termico</t>
    </r>
  </si>
  <si>
    <r>
      <rPr>
        <sz val="6"/>
        <rFont val="Arial"/>
        <family val="2"/>
      </rPr>
      <t>Impianti elettrici in genere, impianti di illuminazione, telefonici, di rivelazione incendi, fotovoltaici, a corredo di edifici e costruzioni di importanza corrente - singole apparecchiature per laboratori e impianti pilota di tipo semplice</t>
    </r>
  </si>
  <si>
    <r>
      <rPr>
        <sz val="6"/>
        <rFont val="Arial"/>
        <family val="2"/>
      </rPr>
      <t>Impianti elettrici in genere, impianti di illuminazione, telefonici, di sicurezza , di rivelazione incendi , fotovoltaici, a corredo di edifici e costruzioni complessi - cablaggi strutturati - impianti in fibra ottica - singole apparecchiature per laboratori e impianti pilota di tipo complesso</t>
    </r>
  </si>
  <si>
    <r>
      <rPr>
        <sz val="6"/>
        <rFont val="Arial"/>
        <family val="2"/>
      </rPr>
      <t>Depositi e discariche senza trattamento dei rifiuti.</t>
    </r>
  </si>
  <si>
    <r>
      <rPr>
        <sz val="6"/>
        <rFont val="Arial"/>
        <family val="2"/>
      </rPr>
      <t>Impianti per le industrie molitorie, cartarie, alimentari, delle fibre tessili naturali, del legno, del cuoio e simili.</t>
    </r>
  </si>
  <si>
    <t>DM 18/11/1971</t>
  </si>
  <si>
    <t>DM 232/1991</t>
  </si>
  <si>
    <r>
      <rPr>
        <b/>
        <sz val="8"/>
        <rFont val="Arial"/>
        <family val="2"/>
      </rPr>
      <t>CATEGORIA</t>
    </r>
  </si>
  <si>
    <r>
      <rPr>
        <b/>
        <sz val="8"/>
        <rFont val="Arial"/>
        <family val="2"/>
      </rPr>
      <t>DESTINAZIONE FUNZIONALE</t>
    </r>
  </si>
  <si>
    <r>
      <rPr>
        <b/>
        <sz val="8"/>
        <rFont val="Arial"/>
        <family val="2"/>
      </rPr>
      <t>ID.
Opere</t>
    </r>
  </si>
  <si>
    <r>
      <rPr>
        <b/>
        <sz val="8"/>
        <rFont val="Arial"/>
        <family val="2"/>
      </rPr>
      <t>Gradi
di complessità</t>
    </r>
  </si>
  <si>
    <r>
      <rPr>
        <b/>
        <sz val="8"/>
        <rFont val="Arial"/>
        <family val="2"/>
      </rPr>
      <t>l.143/49
Classi e categorie</t>
    </r>
  </si>
  <si>
    <t>Insediamenti Produttivi Agricoltura-Industria- Artigianato</t>
  </si>
  <si>
    <t>E.01</t>
  </si>
  <si>
    <t>I/a I/b</t>
  </si>
  <si>
    <t>I/b</t>
  </si>
  <si>
    <t>E.02</t>
  </si>
  <si>
    <t>I/c</t>
  </si>
  <si>
    <t>Industria Alberghiera, Turismo e Commercio e Servizi per la Mobilità</t>
  </si>
  <si>
    <t>E.03</t>
  </si>
  <si>
    <t>E.04</t>
  </si>
  <si>
    <t>I/d</t>
  </si>
  <si>
    <t>E.05</t>
  </si>
  <si>
    <t>E.06</t>
  </si>
  <si>
    <t>E.07</t>
  </si>
  <si>
    <t>E.08</t>
  </si>
  <si>
    <t>E.09</t>
  </si>
  <si>
    <t>E.10</t>
  </si>
  <si>
    <t>Cultura, Vita Sociale, Sport, Culto</t>
  </si>
  <si>
    <t>E.11</t>
  </si>
  <si>
    <t>E.12</t>
  </si>
  <si>
    <t>E.13</t>
  </si>
  <si>
    <t>Sedi amministrative, giudiziarie, delle forze dell'ordine</t>
  </si>
  <si>
    <t>E.14</t>
  </si>
  <si>
    <t>E.15</t>
  </si>
  <si>
    <t>E.16</t>
  </si>
  <si>
    <t>Arredi, Forniture, Aree esterne pertinenziali allestite</t>
  </si>
  <si>
    <t>E.17</t>
  </si>
  <si>
    <t>E.18</t>
  </si>
  <si>
    <t>E.19</t>
  </si>
  <si>
    <t>Edifici e manufatti esistenti</t>
  </si>
  <si>
    <t>E.20</t>
  </si>
  <si>
    <t>E.21</t>
  </si>
  <si>
    <t>E.22</t>
  </si>
  <si>
    <t>I/e</t>
  </si>
  <si>
    <t>Strutture, Opere infrastrutturali puntuali, non soggette ad azioni sismiche, ai sensi delle Norme Tecniche per le Costruzioni</t>
  </si>
  <si>
    <t>S.01</t>
  </si>
  <si>
    <t>I/f</t>
  </si>
  <si>
    <t>S.02</t>
  </si>
  <si>
    <t>IX/a</t>
  </si>
  <si>
    <t>III</t>
  </si>
  <si>
    <t>Strutture, Opere infrastrutturali puntuali</t>
  </si>
  <si>
    <t>S.03</t>
  </si>
  <si>
    <t>I/g</t>
  </si>
  <si>
    <t>S.04</t>
  </si>
  <si>
    <t>IX/b</t>
  </si>
  <si>
    <t>Strutture speciali</t>
  </si>
  <si>
    <t>S.05</t>
  </si>
  <si>
    <t>IX/b IX/c</t>
  </si>
  <si>
    <t>S.06</t>
  </si>
  <si>
    <t>I/g IX/c</t>
  </si>
  <si>
    <t>Impianti meccanici a fluido a servizio delle costruzioni</t>
  </si>
  <si>
    <t>IA.01</t>
  </si>
  <si>
    <t>III/a</t>
  </si>
  <si>
    <t>IA.02</t>
  </si>
  <si>
    <t>III/b</t>
  </si>
  <si>
    <t>Impianti elettrici e speciali a servizio delle costruzioni - Singole apparecchiature per laboratori e impianti pilota</t>
  </si>
  <si>
    <t>IA.03</t>
  </si>
  <si>
    <t>III/c</t>
  </si>
  <si>
    <t>IA.04</t>
  </si>
  <si>
    <t>Impianti industriali - Impianti pilota e impianti di depurazione con ridotte problematiche tecniche - Discariche inerti</t>
  </si>
  <si>
    <t>IB.04</t>
  </si>
  <si>
    <t>II/a</t>
  </si>
  <si>
    <t>IB.05</t>
  </si>
  <si>
    <t>II/b</t>
  </si>
  <si>
    <r>
      <rPr>
        <sz val="8"/>
        <rFont val="Arial"/>
        <family val="2"/>
      </rPr>
      <t>I/b</t>
    </r>
    <r>
      <rPr>
        <vertAlign val="superscript"/>
        <sz val="8"/>
        <rFont val="Arial"/>
        <family val="2"/>
      </rPr>
      <t>1</t>
    </r>
  </si>
  <si>
    <t>IMPIANTI (1)</t>
  </si>
  <si>
    <t>(1) Per quanto riguarda gli impianti a servizio dei manufatti edilizi e/o industriali, il loro importo va sommato a quello delle opere edili</t>
  </si>
  <si>
    <r>
      <rPr>
        <sz val="6"/>
        <rFont val="Arial"/>
        <family val="2"/>
      </rPr>
      <t>Impianti della industria chimica inorganica - Impianti della preparazione e distillazione dei combustibili - Impianti siderurgici - Officine meccaniche e laboratori - Cantieri navali - Fabbriche di cemento, calce, laterizi, vetrerie e ceramiche - Impianti per le industrie della fermentazione, chimico-alimentari e tintorie - Impianti termovalorizzatori e impianti di trattamento dei rifiuti - Impianti della industria chimica organica - Impianti della piccola industria chimica speciale - Impianti di metallurgia (esclusi quelli relativi al ferro) - Impianti per la preparazione ed il trattamento dei minerali per la sistemazione e coltivazione delle cave e miniere.</t>
    </r>
  </si>
  <si>
    <r>
      <rPr>
        <sz val="6"/>
        <rFont val="Arial"/>
        <family val="2"/>
      </rPr>
      <t>Gli impianti precedentemente esposti quando siano di complessità particolarmente rilevante o comportanti rischi e problematiche ambientali molto rilevanti</t>
    </r>
  </si>
  <si>
    <r>
      <rPr>
        <sz val="6"/>
        <rFont val="Arial"/>
        <family val="2"/>
      </rPr>
      <t>Impianti di linee e reti per trasmissioni e distribuzione di energia elettrica, telegrafia, telefonia.</t>
    </r>
  </si>
  <si>
    <r>
      <rPr>
        <sz val="6"/>
        <rFont val="Arial"/>
        <family val="2"/>
      </rPr>
      <t>Centrali idroelettriche ordinarie - Stazioni di trasformazioni e di conversione impianti di trazione elettrica</t>
    </r>
  </si>
  <si>
    <r>
      <rPr>
        <sz val="6"/>
        <rFont val="Arial"/>
        <family val="2"/>
      </rPr>
      <t>Impianti termoelettrici-Impianti dell'elettrochimica - Impianti della elettrometallurgia - Laboratori con ridotte problematiche tecniche</t>
    </r>
  </si>
  <si>
    <r>
      <rPr>
        <sz val="6"/>
        <rFont val="Arial"/>
        <family val="2"/>
      </rPr>
      <t>Campi fotovoltaici - Parchi eolici</t>
    </r>
  </si>
  <si>
    <r>
      <rPr>
        <sz val="6"/>
        <rFont val="Arial"/>
        <family val="2"/>
      </rPr>
      <t>Micro Centrali idroelettriche-Impianti termoelettrici-Impianti della elettrometallurgia di tipo complesso</t>
    </r>
  </si>
  <si>
    <t>IB.06</t>
  </si>
  <si>
    <t>IB.07</t>
  </si>
  <si>
    <t>II/c</t>
  </si>
  <si>
    <r>
      <rPr>
        <sz val="8"/>
        <rFont val="Arial"/>
        <family val="2"/>
      </rPr>
      <t>I/b</t>
    </r>
  </si>
  <si>
    <t>Impianti industriali – Impianti pilota e impianti di depurazione complessi -Discariche con trattamenti e termovalorizzatori</t>
  </si>
  <si>
    <t>IB.08</t>
  </si>
  <si>
    <t>IV/c</t>
  </si>
  <si>
    <t>IB.09</t>
  </si>
  <si>
    <t>IV/b</t>
  </si>
  <si>
    <t>IB.10</t>
  </si>
  <si>
    <t>IV/a</t>
  </si>
  <si>
    <t>IB.11</t>
  </si>
  <si>
    <t>IB.12</t>
  </si>
  <si>
    <t>Opere elettriche per reti di trasmissione e distribuzione energia e segnali – Laboratori con ridotte problematiche tecniche</t>
  </si>
  <si>
    <t>Impianti per la produzione di energia– Laboratori complessi</t>
  </si>
  <si>
    <r>
      <rPr>
        <sz val="6"/>
        <rFont val="Arial"/>
        <family val="2"/>
      </rPr>
      <t>Interventi di manutenzione su viabilità ordinaria</t>
    </r>
  </si>
  <si>
    <r>
      <rPr>
        <sz val="6"/>
        <rFont val="Arial"/>
        <family val="2"/>
      </rPr>
      <t>Strade, linee tramviarie, ferrovie, strade ferrate, di tipo ordinario, escluse le opere d'arte da compensarsi a parte - Piste ciclabili</t>
    </r>
  </si>
  <si>
    <r>
      <rPr>
        <sz val="6"/>
        <rFont val="Arial"/>
        <family val="2"/>
      </rPr>
      <t>Strade, linee tramviarie, ferrovie, strade ferrate, con particolari difficoltà di studio, escluse le opere d'arte e le stazioni, da compensarsi a parte. - Impianti teleferici e funicolari - Piste aeroportuali e simili.</t>
    </r>
  </si>
  <si>
    <r>
      <rPr>
        <sz val="6"/>
        <rFont val="Arial"/>
        <family val="2"/>
      </rPr>
      <t>Opere di navigazione interna e portuali</t>
    </r>
  </si>
  <si>
    <r>
      <rPr>
        <sz val="6"/>
        <rFont val="Arial"/>
        <family val="2"/>
      </rPr>
      <t>Bonifiche ed irrigazioni a deflusso naturale, sistemazione di corsi d'acqua e di bacini montani</t>
    </r>
  </si>
  <si>
    <r>
      <rPr>
        <sz val="6"/>
        <rFont val="Arial"/>
        <family val="2"/>
      </rPr>
      <t>Bonifiche ed irrigazioni con sollevamento meccanico di acqua (esclusi i macchinari) - Derivazioni d'acqua per forza motrice e produzione di energia elettrica.</t>
    </r>
  </si>
  <si>
    <r>
      <rPr>
        <sz val="6"/>
        <rFont val="Arial"/>
        <family val="2"/>
      </rPr>
      <t>Impianti per provvista, condotta, distribuzione d'acqua, improntate a grande semplicità - Fognature urbane improntate a grande semplicità - Condotte subacquee in genere, metanodotti e  gasdotti, di tipo ordinario</t>
    </r>
  </si>
  <si>
    <r>
      <rPr>
        <sz val="6"/>
        <rFont val="Arial"/>
        <family val="2"/>
      </rPr>
      <t>Impianti per provvista, condotta, distribuzione d'acqua - Fognature urbane - Condotte subacquee in genere, metanodotti e  gasdotti, con problemi tecnici di tipo speciale.</t>
    </r>
  </si>
  <si>
    <r>
      <rPr>
        <sz val="6"/>
        <rFont val="Arial"/>
        <family val="2"/>
      </rPr>
      <t>Sistemi informativi, gestione elettronica del flusso documentale, dematerializzazione e gestione archivi, ingegnerizzazione dei processi, sistemi di gestione delle attività produttive, Data center, server farm.</t>
    </r>
  </si>
  <si>
    <r>
      <rPr>
        <sz val="6"/>
        <rFont val="Arial"/>
        <family val="2"/>
      </rPr>
      <t>Reti locali e geografiche, cablaggi strutturati, impianti in fibra ottica, Impianti di videosorveglianza, controllo accessi, identificazione targhe di veicoli ecc Sistemi wireless, reti wifi, ponti radio.</t>
    </r>
  </si>
  <si>
    <r>
      <rPr>
        <sz val="6"/>
        <rFont val="Arial"/>
        <family val="2"/>
      </rPr>
      <t>Elettronica Industriale Sistemi a controllo numerico, Sistemi di automazione, Robotica.</t>
    </r>
  </si>
  <si>
    <r>
      <rPr>
        <sz val="6"/>
        <rFont val="Arial"/>
        <family val="2"/>
      </rPr>
      <t>Opere relative alla sistemazione di ecosistemi naturali o naturalizzati, alle aree naturali protette ed alle aree a rilevanza faunistica. Opere relative al restauro paesaggistico di territori compromessi ed agli interventi su elementi strutturali  del paesaggio. Opere di configurazione di assetto paesaggistico.</t>
    </r>
  </si>
  <si>
    <r>
      <rPr>
        <sz val="6"/>
        <rFont val="Arial"/>
        <family val="2"/>
      </rPr>
      <t>Opere a verde sia su piccola scala o grande scala dove la rilevanza dell’opera è prevalente rispetto alle opere di tipo costruttivo.</t>
    </r>
  </si>
  <si>
    <r>
      <rPr>
        <sz val="6"/>
        <rFont val="Arial"/>
        <family val="2"/>
      </rPr>
      <t>Opere di riqualificazione e risanamento di ambiti naturali, rurali e forestali o urbani finalizzati al ripristino delle condizioni originarie, al riassetto delle componenti  biotiche ed abiotiche.</t>
    </r>
  </si>
  <si>
    <r>
      <rPr>
        <sz val="6"/>
        <rFont val="Arial"/>
        <family val="2"/>
      </rPr>
      <t>Opere di utilizzazione di bacini estrattivi a parete o a fossa</t>
    </r>
  </si>
  <si>
    <r>
      <rPr>
        <sz val="6"/>
        <rFont val="Arial"/>
        <family val="2"/>
      </rPr>
      <t>Opere di assetto ed utilizzazione forestale nonché dell’impiego ai fini industriali, energetici ed ambientali. Piste forestali, strade forestali– percorsi naturalistici, aree di sosta e di stazionamento dei mezzi forestali. Meccanizzazione forestale</t>
    </r>
  </si>
  <si>
    <r>
      <rPr>
        <sz val="6"/>
        <rFont val="Arial"/>
        <family val="2"/>
      </rPr>
      <t>Opere di intervento per la realizzazione di infrastrutture e di miglioramento dell’assetto rurale.</t>
    </r>
  </si>
  <si>
    <r>
      <rPr>
        <sz val="6"/>
        <rFont val="Arial"/>
        <family val="2"/>
      </rPr>
      <t>Opere ed infrastrutture complesse, anche a carattere immateriale, volte a migliorare l’assetto del territorio rurale per favorire lo sviluppo dei processi agricoli e zootecnici. Opere e strutture per la valorizzazione delle filiere (produzione, trasformazione e commercializzazione delle produzioni agricole e agroalimentari)</t>
    </r>
  </si>
  <si>
    <r>
      <rPr>
        <sz val="6"/>
        <rFont val="Arial"/>
        <family val="2"/>
      </rPr>
      <t>Interventi di valorizzazione degli ambiti naturali sia di tipo vegetazionale che faunistico</t>
    </r>
  </si>
  <si>
    <r>
      <rPr>
        <sz val="6"/>
        <rFont val="Arial"/>
        <family val="2"/>
      </rPr>
      <t>Strumenti di pianificazione generale ed attuativa e di pianificazione di settore</t>
    </r>
  </si>
  <si>
    <t>Manutenzione</t>
  </si>
  <si>
    <t>Viabilità ordinaria</t>
  </si>
  <si>
    <t>Viabilità speciale</t>
  </si>
  <si>
    <t>Navigazione</t>
  </si>
  <si>
    <t>Opere di bonifica e derivazioni</t>
  </si>
  <si>
    <t>Acquedotti e fognature</t>
  </si>
  <si>
    <t>INFRASTRUTTURE 
PER LA MOBILITA’</t>
  </si>
  <si>
    <t>TECNOLOGIE DELLA INFORMAZIONE E DELLA COMUNICAZI ONE</t>
  </si>
  <si>
    <t>PAESAGGIO, AMBIENTE, NATURALIZZAZIONE, AGROALIMENTARE, ZOOTECNICA, RURALITA’, FORESTE</t>
  </si>
  <si>
    <t>Sistemi informativi</t>
  </si>
  <si>
    <t>Sistemi e reti di telecomunicazione</t>
  </si>
  <si>
    <t>Sistemi elettronici ed automazione</t>
  </si>
  <si>
    <t>Interventi di sistemazione naturalistica o paesaggistica</t>
  </si>
  <si>
    <t>Interventi del verde e opere per attività ricreativa o sportiva</t>
  </si>
  <si>
    <t>Interventi recupero, riqualificazione ambientale</t>
  </si>
  <si>
    <t>Interventi di sfruttamento di cave e torbiere</t>
  </si>
  <si>
    <t>Interventi di miglioramento e qualificazione della filiera forestale</t>
  </si>
  <si>
    <t>Interventi di miglioramento fondiario agrario e rurale; interventi di pianificazione alimentare</t>
  </si>
  <si>
    <t>Interventi per la valorizzazione delle filiere produttive agroalimentari e zootecniche; interventi di controllo – vigilanza alimentare</t>
  </si>
  <si>
    <t>Interventi per la valorizzazione della filiera naturalistica e faunistica</t>
  </si>
  <si>
    <t>V.01</t>
  </si>
  <si>
    <t>VI/a</t>
  </si>
  <si>
    <t>V.02</t>
  </si>
  <si>
    <t>V.03</t>
  </si>
  <si>
    <t>VI/b</t>
  </si>
  <si>
    <t>D.01</t>
  </si>
  <si>
    <t>VII/c</t>
  </si>
  <si>
    <t>D.02</t>
  </si>
  <si>
    <t>VII/a</t>
  </si>
  <si>
    <t>D.03</t>
  </si>
  <si>
    <t>VII/b</t>
  </si>
  <si>
    <t>D.04</t>
  </si>
  <si>
    <t>VIII</t>
  </si>
  <si>
    <t>D.05</t>
  </si>
  <si>
    <t>T.01</t>
  </si>
  <si>
    <t>T.02</t>
  </si>
  <si>
    <t>T.03</t>
  </si>
  <si>
    <t>P.01</t>
  </si>
  <si>
    <t>Parte IV sez. I</t>
  </si>
  <si>
    <t>P.02</t>
  </si>
  <si>
    <t>Parte IV sez I</t>
  </si>
  <si>
    <t>P.03</t>
  </si>
  <si>
    <t>Parte IV sezione I</t>
  </si>
  <si>
    <t>P.04</t>
  </si>
  <si>
    <t>Parte I sez III</t>
  </si>
  <si>
    <t>P.05</t>
  </si>
  <si>
    <r>
      <rPr>
        <sz val="8"/>
        <rFont val="Arial"/>
        <family val="2"/>
      </rPr>
      <t>Cat II sez IV
Cat III sez II –III –
Parte III sez. II</t>
    </r>
  </si>
  <si>
    <t>P.06</t>
  </si>
  <si>
    <r>
      <rPr>
        <sz val="8"/>
        <rFont val="Arial"/>
        <family val="2"/>
      </rPr>
      <t>Cat II sez II –III –
Parte IV sez. VI</t>
    </r>
  </si>
  <si>
    <t>U.01</t>
  </si>
  <si>
    <t>Parte III – sez. I -</t>
  </si>
  <si>
    <t>U.02</t>
  </si>
  <si>
    <t>U.03</t>
  </si>
  <si>
    <r>
      <rPr>
        <b/>
        <sz val="6"/>
        <rFont val="Arial"/>
        <family val="2"/>
      </rPr>
      <t>CATEGORIE</t>
    </r>
  </si>
  <si>
    <r>
      <rPr>
        <sz val="6"/>
        <rFont val="Arial"/>
        <family val="2"/>
      </rPr>
      <t>Qa.0.01</t>
    </r>
  </si>
  <si>
    <r>
      <rPr>
        <sz val="6"/>
        <rFont val="Arial"/>
        <family val="2"/>
      </rPr>
      <t>Pianificazione urbanistica generale (sino a 15.000 abitanti)</t>
    </r>
  </si>
  <si>
    <r>
      <rPr>
        <sz val="6"/>
        <rFont val="Arial"/>
        <family val="2"/>
      </rPr>
      <t>Pianificazione urbanistica generale (da 15.000 abitanti a 50.000)</t>
    </r>
  </si>
  <si>
    <r>
      <rPr>
        <sz val="6"/>
        <rFont val="Arial"/>
        <family val="2"/>
      </rPr>
      <t>Pianificazione urbanistica generale (sull’eccedenza dei 50.000 abitanti)</t>
    </r>
  </si>
  <si>
    <r>
      <rPr>
        <sz val="6"/>
        <rFont val="Arial"/>
        <family val="2"/>
      </rPr>
      <t>Qa.0.02</t>
    </r>
  </si>
  <si>
    <r>
      <rPr>
        <sz val="6"/>
        <rFont val="Arial"/>
        <family val="2"/>
      </rPr>
      <t>Rilievi e controlli del terreno, analisi geoambientali di risorse e rischi, studi di geologia applicati ai piani urbanistici generali, ambientali e di difesa del suolo</t>
    </r>
  </si>
  <si>
    <r>
      <rPr>
        <sz val="6"/>
        <rFont val="Arial"/>
        <family val="2"/>
      </rPr>
      <t>Fino a</t>
    </r>
  </si>
  <si>
    <r>
      <rPr>
        <sz val="6"/>
        <rFont val="Arial"/>
        <family val="2"/>
      </rPr>
      <t>Abitanti 15.000</t>
    </r>
  </si>
  <si>
    <r>
      <rPr>
        <sz val="6"/>
        <rFont val="Arial"/>
        <family val="2"/>
      </rPr>
      <t>Sull’eccedenza fino a</t>
    </r>
  </si>
  <si>
    <r>
      <rPr>
        <sz val="6"/>
        <rFont val="Arial"/>
        <family val="2"/>
      </rPr>
      <t>Abitanti 50.000</t>
    </r>
  </si>
  <si>
    <r>
      <rPr>
        <sz val="6"/>
        <rFont val="Arial"/>
        <family val="2"/>
      </rPr>
      <t>Sull’eccedenza</t>
    </r>
  </si>
  <si>
    <r>
      <rPr>
        <sz val="6"/>
        <rFont val="Arial"/>
        <family val="2"/>
      </rPr>
      <t>Qa.0.03</t>
    </r>
  </si>
  <si>
    <r>
      <rPr>
        <sz val="6"/>
        <rFont val="Arial"/>
        <family val="2"/>
      </rPr>
      <t>Pianificazione forestale, paesaggistica, naturalistica ed ambientale</t>
    </r>
  </si>
  <si>
    <r>
      <rPr>
        <sz val="6"/>
        <rFont val="Arial"/>
        <family val="2"/>
      </rPr>
      <t>Qa.0.04</t>
    </r>
  </si>
  <si>
    <r>
      <rPr>
        <sz val="6"/>
        <rFont val="Arial"/>
        <family val="2"/>
      </rPr>
      <t>Piani aziendali agronomici, di concimazione, fertilizzazione, reflui e fitoiatrici</t>
    </r>
  </si>
  <si>
    <r>
      <rPr>
        <sz val="6"/>
        <rFont val="Arial"/>
        <family val="2"/>
      </rPr>
      <t>Qa.0.05</t>
    </r>
  </si>
  <si>
    <r>
      <rPr>
        <sz val="6"/>
        <rFont val="Arial"/>
        <family val="2"/>
      </rPr>
      <t>Programmazione economica, territoriale, locale e rurale</t>
    </r>
  </si>
  <si>
    <r>
      <rPr>
        <sz val="6"/>
        <rFont val="Arial"/>
        <family val="2"/>
      </rPr>
      <t>Qa.0.06</t>
    </r>
  </si>
  <si>
    <t>Piani urbanistici esecutivi, di sviluppo aziendale, di utilizzazione forestale</t>
  </si>
  <si>
    <r>
      <rPr>
        <sz val="6"/>
        <rFont val="Arial"/>
        <family val="2"/>
      </rPr>
      <t>Qa.0.07</t>
    </r>
  </si>
  <si>
    <r>
      <rPr>
        <sz val="6"/>
        <rFont val="Arial"/>
        <family val="2"/>
      </rPr>
      <t>Rilievi e controlli del terreno, analisi geoambientali di risorse e rischi, studi di geologia applicati ai piani urbanistici esecutivi, ambientali e di difesa del suolo</t>
    </r>
  </si>
  <si>
    <r>
      <rPr>
        <sz val="6"/>
        <rFont val="Arial"/>
        <family val="2"/>
      </rPr>
      <t>QaI.01</t>
    </r>
  </si>
  <si>
    <r>
      <rPr>
        <sz val="6"/>
        <rFont val="Arial"/>
        <family val="2"/>
      </rPr>
      <t>Relazione illustrativa</t>
    </r>
  </si>
  <si>
    <r>
      <rPr>
        <sz val="6"/>
        <rFont val="Arial"/>
        <family val="2"/>
      </rPr>
      <t>QaI.02</t>
    </r>
  </si>
  <si>
    <r>
      <rPr>
        <sz val="6"/>
        <rFont val="Arial"/>
        <family val="2"/>
      </rPr>
      <t>Relazione illustrativa, Elaborati progettuali e tecnico economici</t>
    </r>
  </si>
  <si>
    <r>
      <rPr>
        <sz val="6"/>
        <rFont val="Arial"/>
        <family val="2"/>
      </rPr>
      <t>QaI.03</t>
    </r>
  </si>
  <si>
    <r>
      <rPr>
        <sz val="6"/>
        <rFont val="Arial"/>
        <family val="2"/>
      </rPr>
      <t>Supporto al RUP: accertamenti e verifiche preliminari</t>
    </r>
  </si>
  <si>
    <r>
      <rPr>
        <b/>
        <sz val="6"/>
        <rFont val="Arial"/>
        <family val="2"/>
      </rPr>
      <t>a.II) STIME E VALUTAZI ONI</t>
    </r>
  </si>
  <si>
    <r>
      <rPr>
        <sz val="6"/>
        <rFont val="Arial"/>
        <family val="2"/>
      </rPr>
      <t>QaII.01</t>
    </r>
  </si>
  <si>
    <r>
      <rPr>
        <sz val="6"/>
        <rFont val="Arial"/>
        <family val="2"/>
      </rPr>
      <t>Sintetiche, basate su elementi sintetici e globali, vani, metri cubi, etc. (d.P.R. 327/2001)</t>
    </r>
  </si>
  <si>
    <r>
      <rPr>
        <sz val="6"/>
        <rFont val="Arial"/>
        <family val="2"/>
      </rPr>
      <t>QaII.02</t>
    </r>
  </si>
  <si>
    <r>
      <rPr>
        <sz val="6"/>
        <rFont val="Arial"/>
        <family val="2"/>
      </rPr>
      <t>Particolareggiate, complete di criteri di valutazione, relazione motivata, descrizioni, computi e tipi (d.P.R. 327/2001)</t>
    </r>
  </si>
  <si>
    <r>
      <rPr>
        <sz val="6"/>
        <rFont val="Arial"/>
        <family val="2"/>
      </rPr>
      <t>QaII.03</t>
    </r>
  </si>
  <si>
    <r>
      <rPr>
        <sz val="6"/>
        <rFont val="Arial"/>
        <family val="2"/>
      </rPr>
      <t>Analitiche, integrate con specifiche e distinte, sullo stato e valore dei singoli componenti  (d.P.R. 327/2001)</t>
    </r>
  </si>
  <si>
    <r>
      <rPr>
        <b/>
        <sz val="6"/>
        <rFont val="Arial"/>
        <family val="2"/>
      </rPr>
      <t>a.III) RILIEVI STUDI ED ANALISI</t>
    </r>
  </si>
  <si>
    <r>
      <rPr>
        <sz val="6"/>
        <rFont val="Arial"/>
        <family val="2"/>
      </rPr>
      <t>QaIII.01</t>
    </r>
  </si>
  <si>
    <r>
      <rPr>
        <sz val="6"/>
        <rFont val="Arial"/>
        <family val="2"/>
      </rPr>
      <t>Rilievi, studi e classificazioni agronomiche, colturali, delle biomasse e delle attività produttive (d.Lgs 152/2006 – All.VI-VII)</t>
    </r>
  </si>
  <si>
    <r>
      <rPr>
        <sz val="6"/>
        <rFont val="Arial"/>
        <family val="2"/>
      </rPr>
      <t>QaIII.02</t>
    </r>
  </si>
  <si>
    <r>
      <rPr>
        <sz val="6"/>
        <rFont val="Arial"/>
        <family val="2"/>
      </rPr>
      <t>Rilievo botanico e analisi vegetazionali dei popolamenti erbacei ed arborei ed animali (d.Lgs 152/2006 – All.VI-VII)</t>
    </r>
  </si>
  <si>
    <r>
      <rPr>
        <sz val="6"/>
        <rFont val="Arial"/>
        <family val="2"/>
      </rPr>
      <t>QaIII.03</t>
    </r>
  </si>
  <si>
    <r>
      <rPr>
        <sz val="6"/>
        <rFont val="Arial"/>
        <family val="2"/>
      </rPr>
      <t>Elaborazioni, analisi e valutazioni con modelli numerici, software dedicati, (incendi boschivi, diffusione inquinanti, idrologia ed idrogeologia, regimazione delle acque, idraulica, colate di fango e di detriti, esondazioni, aree di pericolo, stabilità dei pendii, filtrazioni, reti ecologiche e dinamiche ecologiche) (d.Lgs 152/2006 – All.VI- VII)</t>
    </r>
  </si>
  <si>
    <r>
      <rPr>
        <sz val="6"/>
        <rFont val="Arial"/>
        <family val="2"/>
      </rPr>
      <t>QaIV.01</t>
    </r>
  </si>
  <si>
    <r>
      <rPr>
        <sz val="6"/>
        <rFont val="Arial"/>
        <family val="2"/>
      </rPr>
      <t>Piani economici, aziendali, business plan e di investimento</t>
    </r>
  </si>
  <si>
    <t>VIABILITÀ</t>
  </si>
  <si>
    <r>
      <rPr>
        <b/>
        <sz val="6"/>
        <rFont val="Arial"/>
        <family val="2"/>
      </rPr>
      <t>TERRITORIO E URBANISTICA</t>
    </r>
  </si>
  <si>
    <r>
      <rPr>
        <b/>
        <sz val="6"/>
        <rFont val="Arial"/>
        <family val="2"/>
      </rPr>
      <t>S.01 S.03</t>
    </r>
  </si>
  <si>
    <r>
      <rPr>
        <b/>
        <sz val="6"/>
        <rFont val="Arial"/>
        <family val="2"/>
      </rPr>
      <t>S.02 S.04 S.05 S.06</t>
    </r>
  </si>
  <si>
    <r>
      <rPr>
        <sz val="6"/>
        <rFont val="Arial"/>
        <family val="2"/>
      </rPr>
      <t>QbI.01</t>
    </r>
  </si>
  <si>
    <r>
      <rPr>
        <sz val="6"/>
        <rFont val="Arial"/>
        <family val="2"/>
      </rPr>
      <t>Relazioni, planimetrie, elaborati grafici</t>
    </r>
  </si>
  <si>
    <r>
      <rPr>
        <sz val="6"/>
        <rFont val="Arial"/>
        <family val="2"/>
      </rPr>
      <t>QbI.02</t>
    </r>
  </si>
  <si>
    <r>
      <rPr>
        <sz val="6"/>
        <rFont val="Arial"/>
        <family val="2"/>
      </rPr>
      <t>Calcolo sommario spesa, quadro economico di progetto</t>
    </r>
  </si>
  <si>
    <r>
      <rPr>
        <sz val="6"/>
        <rFont val="Arial"/>
        <family val="2"/>
      </rPr>
      <t>QbI.03</t>
    </r>
  </si>
  <si>
    <r>
      <rPr>
        <sz val="6"/>
        <rFont val="Arial"/>
        <family val="2"/>
      </rPr>
      <t>Piano particellare preliminare delle aree o rilievo di massima degli immobili</t>
    </r>
  </si>
  <si>
    <r>
      <rPr>
        <sz val="6"/>
        <rFont val="Arial"/>
        <family val="2"/>
      </rPr>
      <t>QbI.04</t>
    </r>
  </si>
  <si>
    <t>Piano economico e finanziario di massima  (3)</t>
  </si>
  <si>
    <r>
      <rPr>
        <sz val="6"/>
        <rFont val="Arial"/>
        <family val="2"/>
      </rPr>
      <t>QbI.05</t>
    </r>
  </si>
  <si>
    <t>Capitolato speciale descrittivo e prestazionale, schema di contratto  (4)</t>
  </si>
  <si>
    <r>
      <rPr>
        <sz val="6"/>
        <rFont val="Arial"/>
        <family val="2"/>
      </rPr>
      <t>QbI.06</t>
    </r>
  </si>
  <si>
    <r>
      <rPr>
        <sz val="6"/>
        <rFont val="Arial"/>
        <family val="2"/>
      </rPr>
      <t>Relazione geotecnica</t>
    </r>
  </si>
  <si>
    <r>
      <rPr>
        <sz val="6"/>
        <rFont val="Arial"/>
        <family val="2"/>
      </rPr>
      <t>QbI.07</t>
    </r>
  </si>
  <si>
    <r>
      <rPr>
        <sz val="6"/>
        <rFont val="Arial"/>
        <family val="2"/>
      </rPr>
      <t>Relazione idrologica</t>
    </r>
  </si>
  <si>
    <r>
      <rPr>
        <sz val="6"/>
        <rFont val="Arial"/>
        <family val="2"/>
      </rPr>
      <t>QbI.08</t>
    </r>
  </si>
  <si>
    <r>
      <rPr>
        <sz val="6"/>
        <rFont val="Arial"/>
        <family val="2"/>
      </rPr>
      <t>Relazione idraulica</t>
    </r>
  </si>
  <si>
    <r>
      <rPr>
        <sz val="6"/>
        <rFont val="Arial"/>
        <family val="2"/>
      </rPr>
      <t>QbI.09</t>
    </r>
  </si>
  <si>
    <r>
      <rPr>
        <sz val="6"/>
        <rFont val="Arial"/>
        <family val="2"/>
      </rPr>
      <t>Relazione sismica e sulle strutture</t>
    </r>
  </si>
  <si>
    <r>
      <rPr>
        <sz val="6"/>
        <rFont val="Arial"/>
        <family val="2"/>
      </rPr>
      <t>QbI.10</t>
    </r>
  </si>
  <si>
    <r>
      <rPr>
        <sz val="6"/>
        <rFont val="Arial"/>
        <family val="2"/>
      </rPr>
      <t>Relazione archeologica</t>
    </r>
  </si>
  <si>
    <r>
      <rPr>
        <sz val="6"/>
        <rFont val="Arial"/>
        <family val="2"/>
      </rPr>
      <t>QbI.11</t>
    </r>
  </si>
  <si>
    <t>Relazione  geologica (5)</t>
  </si>
  <si>
    <r>
      <rPr>
        <sz val="6"/>
        <rFont val="Arial"/>
        <family val="2"/>
      </rPr>
      <t>QbI.12</t>
    </r>
  </si>
  <si>
    <r>
      <rPr>
        <sz val="6"/>
        <rFont val="Arial"/>
        <family val="2"/>
      </rPr>
      <t>Progettazione integrale e coordinata - Integrazione delle prestazioni specialistiche</t>
    </r>
  </si>
  <si>
    <r>
      <rPr>
        <sz val="6"/>
        <rFont val="Arial"/>
        <family val="2"/>
      </rPr>
      <t>QbI.13</t>
    </r>
  </si>
  <si>
    <r>
      <rPr>
        <sz val="6"/>
        <rFont val="Arial"/>
        <family val="2"/>
      </rPr>
      <t>Studio di inserimento urbanistico</t>
    </r>
  </si>
  <si>
    <r>
      <rPr>
        <sz val="6"/>
        <rFont val="Arial"/>
        <family val="2"/>
      </rPr>
      <t>QbI.14</t>
    </r>
  </si>
  <si>
    <t>Relazione tecnica sullo stato di consistenza degli immobili da ristrutturare (6)</t>
  </si>
  <si>
    <r>
      <rPr>
        <sz val="6"/>
        <rFont val="Arial"/>
        <family val="2"/>
      </rPr>
      <t>QbI.15</t>
    </r>
  </si>
  <si>
    <r>
      <rPr>
        <sz val="6"/>
        <rFont val="Arial"/>
        <family val="2"/>
      </rPr>
      <t>Prime indicazioni di progettazione antincendio (d.m. 6/02/1982)</t>
    </r>
  </si>
  <si>
    <r>
      <rPr>
        <sz val="6"/>
        <rFont val="Arial"/>
        <family val="2"/>
      </rPr>
      <t>QbI.16</t>
    </r>
  </si>
  <si>
    <r>
      <rPr>
        <sz val="6"/>
        <rFont val="Arial"/>
        <family val="2"/>
      </rPr>
      <t>Prime indicazioni e prescrizioni per la stesura dei Piani di Sicurezza</t>
    </r>
  </si>
  <si>
    <r>
      <rPr>
        <sz val="6"/>
        <rFont val="Arial"/>
        <family val="2"/>
      </rPr>
      <t>QbI.17</t>
    </r>
  </si>
  <si>
    <r>
      <rPr>
        <sz val="6"/>
        <rFont val="Arial"/>
        <family val="2"/>
      </rPr>
      <t>Studi di prefattibilità ambientale</t>
    </r>
  </si>
  <si>
    <r>
      <rPr>
        <sz val="6"/>
        <rFont val="Arial"/>
        <family val="2"/>
      </rPr>
      <t>QbI.18</t>
    </r>
  </si>
  <si>
    <r>
      <rPr>
        <sz val="6"/>
        <rFont val="Arial"/>
        <family val="2"/>
      </rPr>
      <t>Piano di monitoraggio ambientale</t>
    </r>
  </si>
  <si>
    <r>
      <rPr>
        <sz val="6"/>
        <rFont val="Arial"/>
        <family val="2"/>
      </rPr>
      <t>QbI.19</t>
    </r>
  </si>
  <si>
    <r>
      <rPr>
        <sz val="6"/>
        <rFont val="Arial"/>
        <family val="2"/>
      </rPr>
      <t>Supporto al RUP: supervisione e coordinamento della progettazione preliminare</t>
    </r>
  </si>
  <si>
    <r>
      <rPr>
        <sz val="6"/>
        <rFont val="Arial"/>
        <family val="2"/>
      </rPr>
      <t>QbI.20</t>
    </r>
  </si>
  <si>
    <r>
      <rPr>
        <sz val="6"/>
        <rFont val="Arial"/>
        <family val="2"/>
      </rPr>
      <t>Supporto al RUP: verifica della progettazione preliminare</t>
    </r>
  </si>
  <si>
    <r>
      <rPr>
        <sz val="6"/>
        <rFont val="Arial"/>
        <family val="2"/>
      </rPr>
      <t>3     Prestazione richiesta in presenza di affidamento di concessione per lavori pubblici</t>
    </r>
  </si>
  <si>
    <r>
      <rPr>
        <sz val="6"/>
        <rFont val="Arial"/>
        <family val="2"/>
      </rPr>
      <t>4     Prestazione richiesta in caso di progetto posto a base di gara ai sensi dell’art.53, comma 2, lettera c) del D.Lgs 12 aprile 2006, n.163 e ss.mm.ii. o di una concessione di lavori pubblici</t>
    </r>
  </si>
  <si>
    <r>
      <rPr>
        <sz val="6"/>
        <rFont val="Arial"/>
        <family val="2"/>
      </rPr>
      <t>5     Per i valori intermedi si opera per interpolazione lineare</t>
    </r>
  </si>
  <si>
    <r>
      <rPr>
        <sz val="6"/>
        <rFont val="Arial"/>
        <family val="2"/>
      </rPr>
      <t>6     Prestazione richiesta in caso di progetto posto a base di gara o di una concessione di lavori pubblici</t>
    </r>
  </si>
  <si>
    <t>(2) Nel  caso  di  prestazioni  relative  alla  pianificazione  e  programmazione  di  tipo  generale  il  Valore  dell’opera  è  determinato  sulla  base  del  Prodotto  Interno  Lordo  complessivo  relativo  al  contesto  territoriale  interessato;  nel  caso  di  prestazioni  relative  alla pianificazione  e  programmazione  di  tipo  esecutivo  il  Valore  dell’opera  è  determinato  sulla  base  del  valore  delle  volumetrie  esistenti  e  di  progetto  o  per  la  Produzione  Lorda  Vendibile  aziendale  nel  caso  della  categoria  “paesaggio,  ambiente, naturalizzazione, agroalimentare, zootecnica, ruralità, foreste”.</t>
  </si>
  <si>
    <t>TAVOLA Z-2 “PRESTAZIONI E PARAMETRI (Q) DI INCIDENZA”</t>
  </si>
  <si>
    <r>
      <rPr>
        <b/>
        <sz val="8"/>
        <rFont val="Arial"/>
        <family val="2"/>
      </rPr>
      <t>a.0) PIANIFICAZIONE E PROGRAMMAZIONE (2)</t>
    </r>
    <r>
      <rPr>
        <vertAlign val="superscript"/>
        <sz val="8"/>
        <rFont val="Arial"/>
        <family val="2"/>
      </rPr>
      <t xml:space="preserve">
</t>
    </r>
    <r>
      <rPr>
        <sz val="8"/>
        <rFont val="Arial"/>
        <family val="2"/>
      </rPr>
      <t xml:space="preserve">L. 17.08.42 n 1150
</t>
    </r>
  </si>
  <si>
    <t>a.I) STUDI DI FATTIBILITA’</t>
  </si>
  <si>
    <r>
      <rPr>
        <b/>
        <sz val="6"/>
        <rFont val="Arial"/>
        <family val="2"/>
      </rPr>
      <t xml:space="preserve">a.IV) PIANI
</t>
    </r>
    <r>
      <rPr>
        <b/>
        <sz val="6"/>
        <rFont val="Arial"/>
        <family val="2"/>
      </rPr>
      <t>ECONOMICI</t>
    </r>
  </si>
  <si>
    <r>
      <rPr>
        <b/>
        <sz val="6"/>
        <rFont val="Arial"/>
        <family val="2"/>
      </rPr>
      <t>A</t>
    </r>
  </si>
  <si>
    <r>
      <rPr>
        <b/>
        <sz val="6"/>
        <rFont val="Arial"/>
        <family val="2"/>
      </rPr>
      <t>B</t>
    </r>
  </si>
  <si>
    <r>
      <rPr>
        <sz val="6"/>
        <rFont val="Arial"/>
        <family val="2"/>
      </rPr>
      <t>QbII.01</t>
    </r>
  </si>
  <si>
    <r>
      <rPr>
        <sz val="6"/>
        <rFont val="Arial"/>
        <family val="2"/>
      </rPr>
      <t>Relazioni generale e tecniche, Elaborati grafici, Calcolo delle strutture e degli impianti, eventuali Relazione sulla risoluzione delle interferenze e Relazione sulla gestione materie</t>
    </r>
  </si>
  <si>
    <r>
      <rPr>
        <sz val="6"/>
        <rFont val="Arial"/>
        <family val="2"/>
      </rPr>
      <t>QbII.02</t>
    </r>
  </si>
  <si>
    <r>
      <rPr>
        <sz val="6"/>
        <rFont val="Arial"/>
        <family val="2"/>
      </rPr>
      <t>Rilievi dei manufatti</t>
    </r>
  </si>
  <si>
    <r>
      <rPr>
        <sz val="6"/>
        <rFont val="Arial"/>
        <family val="2"/>
      </rPr>
      <t>QbII.03</t>
    </r>
  </si>
  <si>
    <r>
      <rPr>
        <sz val="6"/>
        <rFont val="Arial"/>
        <family val="2"/>
      </rPr>
      <t>Disciplinare descrittivo e prestazionale</t>
    </r>
  </si>
  <si>
    <r>
      <rPr>
        <sz val="6"/>
        <rFont val="Arial"/>
        <family val="2"/>
      </rPr>
      <t>QbII.04</t>
    </r>
  </si>
  <si>
    <r>
      <rPr>
        <sz val="6"/>
        <rFont val="Arial"/>
        <family val="2"/>
      </rPr>
      <t>Piano particellare d’esproprio</t>
    </r>
  </si>
  <si>
    <r>
      <rPr>
        <sz val="6"/>
        <rFont val="Arial"/>
        <family val="2"/>
      </rPr>
      <t>QbII.05</t>
    </r>
  </si>
  <si>
    <r>
      <rPr>
        <sz val="6"/>
        <rFont val="Arial"/>
        <family val="2"/>
      </rPr>
      <t>Elenco prezzi unitari ed eventuali analisi, Computo metrico estimativo, Quadro economico</t>
    </r>
  </si>
  <si>
    <r>
      <rPr>
        <sz val="6"/>
        <rFont val="Arial"/>
        <family val="2"/>
      </rPr>
      <t>QbII.06</t>
    </r>
  </si>
  <si>
    <r>
      <rPr>
        <sz val="6"/>
        <rFont val="Arial"/>
        <family val="2"/>
      </rPr>
      <t>QbII.07</t>
    </r>
  </si>
  <si>
    <r>
      <rPr>
        <sz val="6"/>
        <rFont val="Arial"/>
        <family val="2"/>
      </rPr>
      <t>Rilievi planoaltimetrici</t>
    </r>
  </si>
  <si>
    <r>
      <rPr>
        <sz val="6"/>
        <rFont val="Arial"/>
        <family val="2"/>
      </rPr>
      <t>QbII.08</t>
    </r>
  </si>
  <si>
    <t>Schema di contratto, Capitolato speciale d'appalto (7)</t>
  </si>
  <si>
    <r>
      <rPr>
        <sz val="6"/>
        <rFont val="Arial"/>
        <family val="2"/>
      </rPr>
      <t>QbII.09</t>
    </r>
  </si>
  <si>
    <r>
      <rPr>
        <sz val="6"/>
        <rFont val="Arial"/>
        <family val="2"/>
      </rPr>
      <t>QbII.10</t>
    </r>
  </si>
  <si>
    <r>
      <rPr>
        <sz val="6"/>
        <rFont val="Arial"/>
        <family val="2"/>
      </rPr>
      <t>QbII.11</t>
    </r>
  </si>
  <si>
    <r>
      <rPr>
        <sz val="6"/>
        <rFont val="Arial"/>
        <family val="2"/>
      </rPr>
      <t>QbII.12</t>
    </r>
  </si>
  <si>
    <r>
      <rPr>
        <sz val="6"/>
        <rFont val="Arial"/>
        <family val="2"/>
      </rPr>
      <t>QbII.13</t>
    </r>
  </si>
  <si>
    <t>Relazione geologica (8)</t>
  </si>
  <si>
    <r>
      <rPr>
        <sz val="6"/>
        <rFont val="Arial"/>
        <family val="2"/>
      </rPr>
      <t>QbII.14</t>
    </r>
  </si>
  <si>
    <r>
      <rPr>
        <sz val="6"/>
        <rFont val="Arial"/>
        <family val="2"/>
      </rPr>
      <t>Analisi storico critica e relazione sulle strutture esistenti</t>
    </r>
  </si>
  <si>
    <r>
      <rPr>
        <sz val="6"/>
        <rFont val="Arial"/>
        <family val="2"/>
      </rPr>
      <t>QbII.15</t>
    </r>
  </si>
  <si>
    <r>
      <rPr>
        <sz val="6"/>
        <rFont val="Arial"/>
        <family val="2"/>
      </rPr>
      <t>Relazione sulle indagini dei materiali e delle strutture per edifici esistenti</t>
    </r>
  </si>
  <si>
    <r>
      <rPr>
        <sz val="6"/>
        <rFont val="Arial"/>
        <family val="2"/>
      </rPr>
      <t>QbII.16</t>
    </r>
  </si>
  <si>
    <r>
      <rPr>
        <sz val="6"/>
        <rFont val="Arial"/>
        <family val="2"/>
      </rPr>
      <t>Verifica sismica delle strutture esistenti e individuazione delle carenze strutturali</t>
    </r>
  </si>
  <si>
    <r>
      <rPr>
        <sz val="6"/>
        <rFont val="Arial"/>
        <family val="2"/>
      </rPr>
      <t>QbII.17</t>
    </r>
  </si>
  <si>
    <r>
      <rPr>
        <sz val="6"/>
        <rFont val="Arial"/>
        <family val="2"/>
      </rPr>
      <t>QbII.18</t>
    </r>
  </si>
  <si>
    <r>
      <rPr>
        <sz val="6"/>
        <rFont val="Arial"/>
        <family val="2"/>
      </rPr>
      <t>Elaborati di  progettazione antincendio (d.m. 16/02/1982)</t>
    </r>
  </si>
  <si>
    <r>
      <rPr>
        <sz val="6"/>
        <rFont val="Arial"/>
        <family val="2"/>
      </rPr>
      <t>QbII.19</t>
    </r>
  </si>
  <si>
    <r>
      <rPr>
        <sz val="6"/>
        <rFont val="Arial"/>
        <family val="2"/>
      </rPr>
      <t>Relazione paesaggistica (d.lgs. 42/2004)</t>
    </r>
  </si>
  <si>
    <r>
      <rPr>
        <sz val="6"/>
        <rFont val="Arial"/>
        <family val="2"/>
      </rPr>
      <t>QbII.20</t>
    </r>
  </si>
  <si>
    <r>
      <rPr>
        <sz val="6"/>
        <rFont val="Arial"/>
        <family val="2"/>
      </rPr>
      <t>Elaborati e relazioni per requisiti acustici (Legge 447/95-d.p.c.m. 512/97)</t>
    </r>
  </si>
  <si>
    <r>
      <rPr>
        <sz val="6"/>
        <rFont val="Arial"/>
        <family val="2"/>
      </rPr>
      <t>QbII.21</t>
    </r>
  </si>
  <si>
    <r>
      <rPr>
        <sz val="6"/>
        <rFont val="Arial"/>
        <family val="2"/>
      </rPr>
      <t>Relazione energetica (ex Legge 10/91 e s.m.i.)</t>
    </r>
  </si>
  <si>
    <r>
      <rPr>
        <sz val="6"/>
        <rFont val="Arial"/>
        <family val="2"/>
      </rPr>
      <t>QbII.22</t>
    </r>
  </si>
  <si>
    <r>
      <rPr>
        <sz val="6"/>
        <rFont val="Arial"/>
        <family val="2"/>
      </rPr>
      <t>Diagnosi energetica (ex Legge 10/91 e s.m.i.) degli edifici esistenti, esclusi i rilievi e le indagini</t>
    </r>
  </si>
  <si>
    <r>
      <rPr>
        <sz val="6"/>
        <rFont val="Arial"/>
        <family val="2"/>
      </rPr>
      <t>QbII.23</t>
    </r>
  </si>
  <si>
    <r>
      <rPr>
        <sz val="6"/>
        <rFont val="Arial"/>
        <family val="2"/>
      </rPr>
      <t>Aggiornamento delle prime indicazioni e prescrizioni per la redazione del PSC</t>
    </r>
  </si>
  <si>
    <r>
      <rPr>
        <sz val="6"/>
        <rFont val="Arial"/>
        <family val="2"/>
      </rPr>
      <t>QbII.24</t>
    </r>
  </si>
  <si>
    <r>
      <rPr>
        <sz val="6"/>
        <rFont val="Arial"/>
        <family val="2"/>
      </rPr>
      <t>Studio di impatto ambientale o di fattibilità ambientale (VIA-VAS- AIA) –</t>
    </r>
  </si>
  <si>
    <r>
      <rPr>
        <sz val="6"/>
        <rFont val="Arial"/>
        <family val="2"/>
      </rPr>
      <t>QbII.25</t>
    </r>
  </si>
  <si>
    <r>
      <rPr>
        <sz val="6"/>
        <rFont val="Arial"/>
        <family val="2"/>
      </rPr>
      <t>QbII.26</t>
    </r>
  </si>
  <si>
    <r>
      <rPr>
        <sz val="6"/>
        <rFont val="Arial"/>
        <family val="2"/>
      </rPr>
      <t>Supporto al RUP: supervisione e coordinamento della prog. def.</t>
    </r>
  </si>
  <si>
    <r>
      <rPr>
        <sz val="6"/>
        <rFont val="Arial"/>
        <family val="2"/>
      </rPr>
      <t>QbII.27</t>
    </r>
  </si>
  <si>
    <r>
      <rPr>
        <sz val="6"/>
        <rFont val="Arial"/>
        <family val="2"/>
      </rPr>
      <t>Supporto RUP: verifica della prog. def.</t>
    </r>
  </si>
  <si>
    <t>(7) Prestazione richiesta in caso di progetto posto a base di gara</t>
  </si>
  <si>
    <t>(8) Per i valori intermedi si opera per interpolazione lineare</t>
  </si>
  <si>
    <r>
      <rPr>
        <sz val="6"/>
        <rFont val="Arial"/>
        <family val="2"/>
      </rPr>
      <t>QbIII.01</t>
    </r>
  </si>
  <si>
    <r>
      <rPr>
        <sz val="6"/>
        <rFont val="Arial"/>
        <family val="2"/>
      </rPr>
      <t>Relazione generale e specialistiche, Elaborati grafici, Calcoli esecutivi</t>
    </r>
  </si>
  <si>
    <r>
      <rPr>
        <sz val="6"/>
        <rFont val="Arial"/>
        <family val="2"/>
      </rPr>
      <t>QbIII.02</t>
    </r>
  </si>
  <si>
    <r>
      <rPr>
        <sz val="6"/>
        <rFont val="Arial"/>
        <family val="2"/>
      </rPr>
      <t>Particolari costruttivi e decorativi</t>
    </r>
  </si>
  <si>
    <r>
      <rPr>
        <sz val="6"/>
        <rFont val="Arial"/>
        <family val="2"/>
      </rPr>
      <t>QbIII.03</t>
    </r>
  </si>
  <si>
    <r>
      <rPr>
        <sz val="6"/>
        <rFont val="Arial"/>
        <family val="2"/>
      </rPr>
      <t>Computo  metrico  estimativo,  Quadro  economico,  Elenco  prezzi  e  eventuale  analisi,  Quadro dell'incidenza percentuale della quantità di manodopera</t>
    </r>
  </si>
  <si>
    <r>
      <rPr>
        <sz val="6"/>
        <rFont val="Arial"/>
        <family val="2"/>
      </rPr>
      <t>QbIII.04</t>
    </r>
  </si>
  <si>
    <r>
      <rPr>
        <sz val="6"/>
        <rFont val="Arial"/>
        <family val="2"/>
      </rPr>
      <t>Schema di contratto, capitolato speciale d'appalto, cronoprogramma</t>
    </r>
  </si>
  <si>
    <r>
      <rPr>
        <sz val="6"/>
        <rFont val="Arial"/>
        <family val="2"/>
      </rPr>
      <t>QbIII.05</t>
    </r>
  </si>
  <si>
    <r>
      <rPr>
        <sz val="6"/>
        <rFont val="Arial"/>
        <family val="2"/>
      </rPr>
      <t>Piano di manutenzione dell'opera</t>
    </r>
  </si>
  <si>
    <r>
      <rPr>
        <sz val="6"/>
        <rFont val="Arial"/>
        <family val="2"/>
      </rPr>
      <t>QbIII.06</t>
    </r>
  </si>
  <si>
    <r>
      <rPr>
        <sz val="6"/>
        <rFont val="Arial"/>
        <family val="2"/>
      </rPr>
      <t>QbIII.07</t>
    </r>
  </si>
  <si>
    <r>
      <rPr>
        <sz val="6"/>
        <rFont val="Arial"/>
        <family val="2"/>
      </rPr>
      <t>Piano di Sicurezza e Coordinamento</t>
    </r>
  </si>
  <si>
    <r>
      <rPr>
        <sz val="6"/>
        <rFont val="Arial"/>
        <family val="2"/>
      </rPr>
      <t>QbIII.08</t>
    </r>
  </si>
  <si>
    <r>
      <rPr>
        <sz val="6"/>
        <rFont val="Arial"/>
        <family val="2"/>
      </rPr>
      <t>Supporto al RUP: per la supervisione e coordinamento della progettazione esecutiva</t>
    </r>
  </si>
  <si>
    <r>
      <rPr>
        <sz val="6"/>
        <rFont val="Arial"/>
        <family val="2"/>
      </rPr>
      <t>QbIII.09</t>
    </r>
  </si>
  <si>
    <r>
      <rPr>
        <sz val="6"/>
        <rFont val="Arial"/>
        <family val="2"/>
      </rPr>
      <t>Supporto al RUP: per la verifica della progettazione esecutiva</t>
    </r>
  </si>
  <si>
    <r>
      <rPr>
        <sz val="6"/>
        <rFont val="Arial"/>
        <family val="2"/>
      </rPr>
      <t>QbIII.10</t>
    </r>
  </si>
  <si>
    <r>
      <rPr>
        <sz val="6"/>
        <rFont val="Arial"/>
        <family val="2"/>
      </rPr>
      <t>Supporto al RUP: per la  programmazione e progettazione appalto</t>
    </r>
  </si>
  <si>
    <r>
      <rPr>
        <sz val="6"/>
        <rFont val="Arial"/>
        <family val="2"/>
      </rPr>
      <t>QbIII.11</t>
    </r>
  </si>
  <si>
    <r>
      <rPr>
        <sz val="6"/>
        <rFont val="Arial"/>
        <family val="2"/>
      </rPr>
      <t>Supporto al RUP: per la validazione del progetto</t>
    </r>
  </si>
  <si>
    <t>b.III) PROGETTAZIONE ESECUTIVA</t>
  </si>
  <si>
    <r>
      <rPr>
        <sz val="6"/>
        <rFont val="Arial"/>
        <family val="2"/>
      </rPr>
      <t>QcI.01</t>
    </r>
  </si>
  <si>
    <r>
      <rPr>
        <sz val="6"/>
        <rFont val="Arial"/>
        <family val="2"/>
      </rPr>
      <t>Direzione lavori, assistenza al collaudo, prove di accettazione</t>
    </r>
  </si>
  <si>
    <r>
      <rPr>
        <sz val="6"/>
        <rFont val="Arial"/>
        <family val="2"/>
      </rPr>
      <t>QcI.02</t>
    </r>
  </si>
  <si>
    <r>
      <rPr>
        <sz val="6"/>
        <rFont val="Arial"/>
        <family val="2"/>
      </rPr>
      <t>Liquidazione (art.194, comma 1, d.P.R. 207/10)-Rendicontazioni e liquidazione tecnico contabile</t>
    </r>
  </si>
  <si>
    <r>
      <rPr>
        <sz val="6"/>
        <rFont val="Arial"/>
        <family val="2"/>
      </rPr>
      <t>QcI.03</t>
    </r>
  </si>
  <si>
    <r>
      <rPr>
        <sz val="6"/>
        <rFont val="Arial"/>
        <family val="2"/>
      </rPr>
      <t>Controllo aggiornamento elaborati di progetto, aggiornamento dei manuali d'uso e manutenzione</t>
    </r>
  </si>
  <si>
    <r>
      <rPr>
        <sz val="6"/>
        <rFont val="Arial"/>
        <family val="2"/>
      </rPr>
      <t>QcI.04</t>
    </r>
  </si>
  <si>
    <r>
      <rPr>
        <sz val="6"/>
        <rFont val="Arial"/>
        <family val="2"/>
      </rPr>
      <t>Coordinamento e supervisione dell'ufficio di direzione lavori</t>
    </r>
  </si>
  <si>
    <r>
      <rPr>
        <sz val="6"/>
        <rFont val="Arial"/>
        <family val="2"/>
      </rPr>
      <t>QcI.05</t>
    </r>
  </si>
  <si>
    <r>
      <rPr>
        <sz val="6"/>
        <rFont val="Arial"/>
        <family val="2"/>
      </rPr>
      <t>Ufficio della direzione lavori, per ogni addetto con qualifica di direttore operativo</t>
    </r>
  </si>
  <si>
    <r>
      <rPr>
        <sz val="6"/>
        <rFont val="Arial"/>
        <family val="2"/>
      </rPr>
      <t>QcI.05.0 1</t>
    </r>
  </si>
  <si>
    <t>Ufficio della direzione lavori, per ogni addetto con qualifica
di direttore operativo “GEOLOGO” (9)</t>
  </si>
  <si>
    <r>
      <rPr>
        <sz val="6"/>
        <rFont val="Arial"/>
        <family val="2"/>
      </rPr>
      <t>QcI.06</t>
    </r>
  </si>
  <si>
    <r>
      <rPr>
        <sz val="6"/>
        <rFont val="Arial"/>
        <family val="2"/>
      </rPr>
      <t>Ufficio della direzione lavori, per ogni addetto con qualifica di ispettore di cantiere</t>
    </r>
  </si>
  <si>
    <r>
      <rPr>
        <sz val="6"/>
        <rFont val="Arial"/>
        <family val="2"/>
      </rPr>
      <t>QcI.07</t>
    </r>
  </si>
  <si>
    <t>Variante delle quantità del progetto in corso d'opera (10)</t>
  </si>
  <si>
    <r>
      <rPr>
        <sz val="6"/>
        <rFont val="Arial"/>
        <family val="2"/>
      </rPr>
      <t>QcI.08</t>
    </r>
  </si>
  <si>
    <t>Variante del progetto  in corso d'opera (11)</t>
  </si>
  <si>
    <r>
      <rPr>
        <sz val="6"/>
        <rFont val="Arial"/>
        <family val="2"/>
      </rPr>
      <t>QcI.09</t>
    </r>
  </si>
  <si>
    <r>
      <rPr>
        <sz val="6"/>
        <rFont val="Arial"/>
        <family val="2"/>
      </rPr>
      <t>Contabilità dei lavori a misura</t>
    </r>
  </si>
  <si>
    <r>
      <rPr>
        <sz val="6"/>
        <rFont val="Arial"/>
        <family val="2"/>
      </rPr>
      <t>QcI.10</t>
    </r>
  </si>
  <si>
    <r>
      <rPr>
        <sz val="6"/>
        <rFont val="Arial"/>
        <family val="2"/>
      </rPr>
      <t>Contabilità dei lavori a corpo</t>
    </r>
  </si>
  <si>
    <r>
      <rPr>
        <sz val="6"/>
        <rFont val="Arial"/>
        <family val="2"/>
      </rPr>
      <t>QcI.11</t>
    </r>
  </si>
  <si>
    <r>
      <rPr>
        <sz val="6"/>
        <rFont val="Arial"/>
        <family val="2"/>
      </rPr>
      <t>Certificato di regolare esecuzione</t>
    </r>
  </si>
  <si>
    <r>
      <rPr>
        <sz val="6"/>
        <rFont val="Arial"/>
        <family val="2"/>
      </rPr>
      <t>QcI.12</t>
    </r>
  </si>
  <si>
    <r>
      <rPr>
        <sz val="6"/>
        <rFont val="Arial"/>
        <family val="2"/>
      </rPr>
      <t>Coordinamento della sicurezza in esecuzione</t>
    </r>
  </si>
  <si>
    <r>
      <rPr>
        <sz val="6"/>
        <rFont val="Arial"/>
        <family val="2"/>
      </rPr>
      <t>QcI.13</t>
    </r>
  </si>
  <si>
    <r>
      <rPr>
        <sz val="6"/>
        <rFont val="Arial"/>
        <family val="2"/>
      </rPr>
      <t>Supporto al RUP: per la supervisione e coordinamento della D.L. e della C.S.E.</t>
    </r>
  </si>
  <si>
    <t>(9) Per i valori intermedi si opera per interpolazione lineare</t>
  </si>
  <si>
    <t>(10) Da applicarsi sulla somma dei valori assoluti delle quantità in più ed in meno del quadro di raffronto.</t>
  </si>
  <si>
    <t>(11) Da applicarsi sugli importi lordi delle opere di nuova progettazione, in aggiunta ai corrispettivi di cui alla prestazione precedente.</t>
  </si>
  <si>
    <t>DIREZIONE DELL'ESECUZIONE</t>
  </si>
  <si>
    <t>C.I) ESECUZIONE DEI LAVORI</t>
  </si>
  <si>
    <t>d.I) 
VERIFICHE E COLLAUDI</t>
  </si>
  <si>
    <r>
      <rPr>
        <sz val="6"/>
        <rFont val="Arial"/>
        <family val="2"/>
      </rPr>
      <t>QdI.01</t>
    </r>
  </si>
  <si>
    <r>
      <rPr>
        <sz val="6"/>
        <rFont val="Arial"/>
        <family val="2"/>
      </rPr>
      <t>Collaudo tecnico amministrativo</t>
    </r>
    <r>
      <rPr>
        <vertAlign val="superscript"/>
        <sz val="4"/>
        <rFont val="Arial"/>
        <family val="2"/>
      </rPr>
      <t xml:space="preserve"> (12)</t>
    </r>
  </si>
  <si>
    <r>
      <rPr>
        <sz val="6"/>
        <rFont val="Arial"/>
        <family val="2"/>
      </rPr>
      <t>QdI.02</t>
    </r>
  </si>
  <si>
    <r>
      <rPr>
        <sz val="6"/>
        <rFont val="Arial"/>
        <family val="2"/>
      </rPr>
      <t>Revisione tecnico contabile (Parte II, Titolo X, d.P.R. 207/10)</t>
    </r>
  </si>
  <si>
    <r>
      <rPr>
        <sz val="6"/>
        <rFont val="Arial"/>
        <family val="2"/>
      </rPr>
      <t>QdI.03</t>
    </r>
  </si>
  <si>
    <r>
      <rPr>
        <sz val="6"/>
        <rFont val="Arial"/>
        <family val="2"/>
      </rPr>
      <t>Collaudo statico (Capitolo 9, d.m. 14/01/2008)</t>
    </r>
  </si>
  <si>
    <r>
      <rPr>
        <sz val="6"/>
        <rFont val="Arial"/>
        <family val="2"/>
      </rPr>
      <t>QdI.04</t>
    </r>
  </si>
  <si>
    <r>
      <rPr>
        <sz val="6"/>
        <rFont val="Arial"/>
        <family val="2"/>
      </rPr>
      <t>Collaudo tecnico funzionale degli impianti (d.m. 22/01/2008 n°37)</t>
    </r>
  </si>
  <si>
    <r>
      <rPr>
        <sz val="6"/>
        <rFont val="Arial"/>
        <family val="2"/>
      </rPr>
      <t>QdI.05</t>
    </r>
  </si>
  <si>
    <t>Attestato di certificazione energetica (art.6 d.lgs. 311/2006)esclusa diagnosi energetica (13)</t>
  </si>
  <si>
    <t>e.I) 
MONITORAGGI</t>
  </si>
  <si>
    <r>
      <rPr>
        <sz val="6"/>
        <rFont val="Arial"/>
        <family val="2"/>
      </rPr>
      <t>QeI.01</t>
    </r>
  </si>
  <si>
    <r>
      <rPr>
        <sz val="6"/>
        <rFont val="Arial"/>
        <family val="2"/>
      </rPr>
      <t>Monitoraggi ambientali, naturalistici, fitoiatrici, faunistici, agronomici, zootecnici (artt. 18,28 Parte III All.1-All. 7 d.Lgs.152/2006)</t>
    </r>
  </si>
  <si>
    <r>
      <rPr>
        <sz val="6"/>
        <rFont val="Arial"/>
        <family val="2"/>
      </rPr>
      <t>QeI.02</t>
    </r>
  </si>
  <si>
    <r>
      <rPr>
        <sz val="6"/>
        <rFont val="Arial"/>
        <family val="2"/>
      </rPr>
      <t>Ricerche agricole e/o agro-industriali, nelle bioenergie, all'innovazione e sviluppo dei settori di competenza, la statistica, le ricerche di mercato, le attività relative agli assetti societari, alla cooperazione ed all'aggregazione di reti di impresa nel settore agricolo, agroalimentare, ambientale, energetico e forestale</t>
    </r>
  </si>
  <si>
    <t>(12) In caso di collaudo in corso d’opera il compenso è aumentato del 20%.</t>
  </si>
  <si>
    <t>(13) In assenza della documentazione di diagnosi energetica, il corrispettivo relativo alla sua redazione sarà determinato con i parametri di cui alla prestazione QbII.22</t>
  </si>
  <si>
    <t>TECNOLOGIE DELLA INFORMAZIONE E DELLA COMUNICAZIONE</t>
  </si>
  <si>
    <t>T. I. C.</t>
  </si>
  <si>
    <t>Territorio e Urbanistica</t>
  </si>
  <si>
    <t>DESCRIZIONE SINGOLE PRESTAZIONI</t>
  </si>
  <si>
    <t>FASI PRESTAZIONALI</t>
  </si>
  <si>
    <t>FASI PRESTAZION ALI</t>
  </si>
  <si>
    <t>Paesaggio, Ambiente, Naturalizzazione, Agroalimentare, Zootecnica, Ruralità, Foreste</t>
  </si>
  <si>
    <r>
      <t xml:space="preserve">Identificazione delle opere
</t>
    </r>
    <r>
      <rPr>
        <i/>
        <sz val="9"/>
        <rFont val="Verdana"/>
        <family val="2"/>
      </rPr>
      <t>(per la descrizione  dettagliata dvedere Tabella-Z1)</t>
    </r>
  </si>
  <si>
    <t>Interventi di manutenzione straordinaria, restauro, ristrutturazione, riqualificazione, su edifici e manufatti di interesse storico artistico non soggetti</t>
  </si>
  <si>
    <t>Strutture o parti di strutture in muratura, legno, metallo, non soggette ad azioni sismiche - riparazione o intervento locale - Verifiche strutturali relative.</t>
  </si>
  <si>
    <t>Opere strutturali di notevole importanza costruttiva e richiedenti calcolazioni particolari - Verifiche strutturali relative - Strutture con metodologie normative che richiedono modellazione particolare: edifici alti con necessità di valutazioni di secondo ordine.</t>
  </si>
  <si>
    <t>A</t>
  </si>
  <si>
    <t>B</t>
  </si>
  <si>
    <t>TERRITORI O E URBANISTICA</t>
  </si>
  <si>
    <t>Qa.0.01</t>
  </si>
  <si>
    <t>Pianificazione urbanistica generale (sino a 15.000 abitanti)</t>
  </si>
  <si>
    <t>Pianificazione urbanistica generale (da 15.000 abitanti a 50.000)</t>
  </si>
  <si>
    <t>Pianificazione urbanistica generale (sull’eccedenza dei 50.000 abitanti)</t>
  </si>
  <si>
    <t>Qa.0.02</t>
  </si>
  <si>
    <t>Fino a</t>
  </si>
  <si>
    <t>Sull’eccedenza fino a</t>
  </si>
  <si>
    <t>Sull’eccedenza</t>
  </si>
  <si>
    <t>Qa.0.03</t>
  </si>
  <si>
    <t>Pianificazione forestale, paesaggistica, naturalistica ed ambientale</t>
  </si>
  <si>
    <t>Qa.0.04</t>
  </si>
  <si>
    <t>Piani aziendali agronomici, di concimazione, fertilizzazione, reflui e fitoiatrici</t>
  </si>
  <si>
    <t>Qa.0.05</t>
  </si>
  <si>
    <t>Programmazione economica, territoriale, locale e rurale</t>
  </si>
  <si>
    <t>Qa.0.06</t>
  </si>
  <si>
    <t>Qa.0.07</t>
  </si>
  <si>
    <t>Rilievi e controlli del terreno, analisi geoambientali di risorse e rischi, studi di geologia applicati ai piani urbanistici esecutivi, ambientali e di difesa del suolo</t>
  </si>
  <si>
    <t>Parametro base</t>
  </si>
  <si>
    <r>
      <t>Grado di complessità della prestazione</t>
    </r>
    <r>
      <rPr>
        <i/>
        <sz val="10"/>
        <rFont val="Verdana"/>
        <family val="2"/>
      </rPr>
      <t xml:space="preserve"> (vedere Tabella-Z1)</t>
    </r>
  </si>
  <si>
    <t>QaI.01</t>
  </si>
  <si>
    <t>Relazione illustrativa</t>
  </si>
  <si>
    <t>QaI.02</t>
  </si>
  <si>
    <t>Relazione illustrativa, Elaborati progettuali e tecnico economici</t>
  </si>
  <si>
    <t>QaI.03</t>
  </si>
  <si>
    <t>Supporto al RUP: accertamenti e verifiche preliminari</t>
  </si>
  <si>
    <t>QaII.01</t>
  </si>
  <si>
    <t>Sintetiche, basate su elementi sintetici e globali, vani, metri cubi, etc. (d.P.R. 327/2001)</t>
  </si>
  <si>
    <t>QaII.02</t>
  </si>
  <si>
    <t>Particolareggiate, complete di criteri di valutazione, relazione motivata, descrizioni, computi e tipi (d.P.R. 327/2001)</t>
  </si>
  <si>
    <t>QaII.03</t>
  </si>
  <si>
    <t>Analitiche, integrate con specifiche e distinte, sullo stato e valore dei singoli componenti  (d.P.R. 327/2001)</t>
  </si>
  <si>
    <t>QaIII.01</t>
  </si>
  <si>
    <t>Rilievi, studi e classificazioni agronomiche, colturali, delle biomasse e delle attività produttive (d.Lgs 152/2006 – All.VI-VII)</t>
  </si>
  <si>
    <t>QaIII.02</t>
  </si>
  <si>
    <t>Rilievo botanico e analisi vegetazionali dei popolamenti erbacei ed arborei ed animali (d.Lgs 152/2006 – All.VI-VII)</t>
  </si>
  <si>
    <t>QaIII.03</t>
  </si>
  <si>
    <t>Elaborazioni, analisi e valutazioni con modelli numerici, software dedicati, (incendi boschivi, diffusione inquinanti, idrologia ed idrogeologia, regimazione delle acque, idraulica, colate di fango e di detriti, esondazioni, aree di pericolo, stabilità dei pendii, filtrazioni, reti ecologiche e dinamiche ecologiche) (d.Lgs 152/2006 – All.VI- VII)</t>
  </si>
  <si>
    <t>QaIV.01</t>
  </si>
  <si>
    <t>Piani economici, aziendali, business plan e di investimento</t>
  </si>
  <si>
    <t>ATTIVITA’ PROPEDEUTICHE ALLA PROGETTAZIONE</t>
  </si>
  <si>
    <t>Relazioni, planimetrie, elaborati grafici</t>
  </si>
  <si>
    <t>QbI.02</t>
  </si>
  <si>
    <t>Calcolo sommario spesa, quadro economico di progetto</t>
  </si>
  <si>
    <t>QbI.03</t>
  </si>
  <si>
    <t>Piano particellare preliminare delle aree o rilievo di massima degli immobili</t>
  </si>
  <si>
    <t>QbI.04</t>
  </si>
  <si>
    <t>QbI.05</t>
  </si>
  <si>
    <t>QbI.06</t>
  </si>
  <si>
    <t>Relazione geotecnica</t>
  </si>
  <si>
    <t>QbI.07</t>
  </si>
  <si>
    <t>Relazione idrologica</t>
  </si>
  <si>
    <t>QbI.08</t>
  </si>
  <si>
    <t>Relazione idraulica</t>
  </si>
  <si>
    <t>QbI.09</t>
  </si>
  <si>
    <t>Relazione sismica e sulle strutture</t>
  </si>
  <si>
    <t>QbI.10</t>
  </si>
  <si>
    <t>Relazione archeologica</t>
  </si>
  <si>
    <t>QbI.11</t>
  </si>
  <si>
    <t>QbI.12</t>
  </si>
  <si>
    <t>Progettazione integrale e coordinata - Integrazione delle prestazioni specialistiche</t>
  </si>
  <si>
    <t>QbI.13</t>
  </si>
  <si>
    <t>Studio di inserimento urbanistico</t>
  </si>
  <si>
    <t>QbI.14</t>
  </si>
  <si>
    <t>QbI.15</t>
  </si>
  <si>
    <t>Prime indicazioni di progettazione antincendio (d.m. 6/02/1982)</t>
  </si>
  <si>
    <t>QbI.16</t>
  </si>
  <si>
    <t>Prime indicazioni e prescrizioni per la stesura dei Piani di Sicurezza</t>
  </si>
  <si>
    <t>QbI.17</t>
  </si>
  <si>
    <t>Studi di prefattibilità ambientale</t>
  </si>
  <si>
    <t>QbI.18</t>
  </si>
  <si>
    <t>Piano di monitoraggio ambientale</t>
  </si>
  <si>
    <t>QbI.19</t>
  </si>
  <si>
    <t>Supporto al RUP: supervisione e coordinamento della progettazione preliminare</t>
  </si>
  <si>
    <t>QbI.20</t>
  </si>
  <si>
    <t>Supporto al RUP: verifica della progettazione preliminare</t>
  </si>
  <si>
    <t>QbII.01</t>
  </si>
  <si>
    <t>Relazioni generale e tecniche, Elaborati grafici, Calcolo delle strutture e degli impianti, eventuali Relazione sulla risoluzione delle interferenze e Relazione sulla gestione materie</t>
  </si>
  <si>
    <t>QbII.02</t>
  </si>
  <si>
    <t>Rilievi dei manufatti</t>
  </si>
  <si>
    <t>QbII.03</t>
  </si>
  <si>
    <t>Disciplinare descrittivo e prestazionale</t>
  </si>
  <si>
    <t>QbII.04</t>
  </si>
  <si>
    <t>Piano particellare d’esproprio</t>
  </si>
  <si>
    <t>QbII.05</t>
  </si>
  <si>
    <t>QbII.06</t>
  </si>
  <si>
    <t>QbII.07</t>
  </si>
  <si>
    <t>Rilievi planoaltimetrici</t>
  </si>
  <si>
    <t>QbII.08</t>
  </si>
  <si>
    <t>QbII.09</t>
  </si>
  <si>
    <t>QbII.10</t>
  </si>
  <si>
    <t>QbII.11</t>
  </si>
  <si>
    <t>QbII.12</t>
  </si>
  <si>
    <t>QbII.13</t>
  </si>
  <si>
    <t>QbII.14</t>
  </si>
  <si>
    <t>Analisi storico critica e relazione sulle strutture esistenti</t>
  </si>
  <si>
    <t>QbII.15</t>
  </si>
  <si>
    <t>Relazione sulle indagini dei materiali e delle strutture per edifici esistenti</t>
  </si>
  <si>
    <t>QbII.16</t>
  </si>
  <si>
    <t>Verifica sismica delle strutture esistenti e individuazione delle carenze strutturali</t>
  </si>
  <si>
    <t>QbII.17</t>
  </si>
  <si>
    <t>QbII.18</t>
  </si>
  <si>
    <t>Elaborati di  progettazione antincendio (d.m. 16/02/1982)</t>
  </si>
  <si>
    <t>QbII.19</t>
  </si>
  <si>
    <t>Relazione paesaggistica (d.lgs. 42/2004)</t>
  </si>
  <si>
    <t>QbII.20</t>
  </si>
  <si>
    <t>Elaborati e relazioni per requisiti acustici (Legge 447/95-d.p.c.m. 512/97)</t>
  </si>
  <si>
    <t>QbII.21</t>
  </si>
  <si>
    <t>Relazione energetica (ex Legge 10/91 e s.m.i.)</t>
  </si>
  <si>
    <t>QbII.22</t>
  </si>
  <si>
    <t>Diagnosi energetica (ex Legge 10/91 e s.m.i.) degli edifici esistenti, esclusi i rilievi e le indagini</t>
  </si>
  <si>
    <t>QbII.23</t>
  </si>
  <si>
    <t>Aggiornamento delle prime indicazioni e prescrizioni per la redazione del PSC</t>
  </si>
  <si>
    <t>QbII.24</t>
  </si>
  <si>
    <t>Studio di impatto ambientale o di fattibilità ambientale (VIA-VAS- AIA) –</t>
  </si>
  <si>
    <t>QbII.25</t>
  </si>
  <si>
    <t>QbII.26</t>
  </si>
  <si>
    <t>Supporto al RUP: supervisione e coordinamento della prog. def.</t>
  </si>
  <si>
    <t>QbII.27</t>
  </si>
  <si>
    <t>Supporto RUP: verifica della prog. def.</t>
  </si>
  <si>
    <t>Fino ad abitanti</t>
  </si>
  <si>
    <t>Sull’eccedenza fino ad abitanti</t>
  </si>
  <si>
    <t>PIANIFICAZIONE E PROGRAMMAZIONE (2)</t>
  </si>
  <si>
    <t>QbIII.01</t>
  </si>
  <si>
    <t>Relazione generale e specialistiche, Elaborati grafici, Calcoli esecutivi</t>
  </si>
  <si>
    <t>QbIII.02</t>
  </si>
  <si>
    <t>Particolari costruttivi e decorativi</t>
  </si>
  <si>
    <t>QbIII.03</t>
  </si>
  <si>
    <t>QbIII.04</t>
  </si>
  <si>
    <t>QbIII.05</t>
  </si>
  <si>
    <t>QbIII.06</t>
  </si>
  <si>
    <t>QbIII.07</t>
  </si>
  <si>
    <t>QbIII.08</t>
  </si>
  <si>
    <t>Supporto al RUP: per la supervisione e coordinamento della progettazione esecutiva</t>
  </si>
  <si>
    <t>QbIII.09</t>
  </si>
  <si>
    <t>Supporto al RUP: per la verifica della progettazione esecutiva</t>
  </si>
  <si>
    <t>QbIII.10</t>
  </si>
  <si>
    <t>Supporto al RUP: per la  programmazione e progettazione appalto</t>
  </si>
  <si>
    <t>QbIII.11</t>
  </si>
  <si>
    <t>Supporto al RUP: per la validazione del progetto</t>
  </si>
  <si>
    <t>QcI.01</t>
  </si>
  <si>
    <t>Direzione lavori, assistenza al collaudo, prove di accettazione</t>
  </si>
  <si>
    <t>QcI.02</t>
  </si>
  <si>
    <t>Liquidazione (art.194, comma 1, d.P.R. 207/10)-Rendicontazioni e liquidazione tecnico contabile</t>
  </si>
  <si>
    <t>QcI.03</t>
  </si>
  <si>
    <t>Controllo aggiornamento elaborati di progetto, aggiornamento dei manuali d'uso e manutenzione</t>
  </si>
  <si>
    <t>QcI.04</t>
  </si>
  <si>
    <t>Coordinamento e supervisione dell'ufficio di direzione lavori</t>
  </si>
  <si>
    <t>QcI.05</t>
  </si>
  <si>
    <t>QcI.05.0 1</t>
  </si>
  <si>
    <t>QcI.06</t>
  </si>
  <si>
    <t>QcI.07</t>
  </si>
  <si>
    <t>QcI.08</t>
  </si>
  <si>
    <t>QcI.09</t>
  </si>
  <si>
    <t>Contabilità dei lavori a misura</t>
  </si>
  <si>
    <t>QcI.10</t>
  </si>
  <si>
    <t>Contabilità dei lavori a corpo</t>
  </si>
  <si>
    <t>QcI.11</t>
  </si>
  <si>
    <t>Certificato di regolare esecuzione</t>
  </si>
  <si>
    <t>QcI.12</t>
  </si>
  <si>
    <t>Coordinamento della sicurezza in esecuzione</t>
  </si>
  <si>
    <t>QcI.13</t>
  </si>
  <si>
    <t>Supporto al RUP: per la supervisione e coordinamento della D.L. e della C.S.E.</t>
  </si>
  <si>
    <t>Monitoraggi</t>
  </si>
  <si>
    <t xml:space="preserve"> e.I) MONITORAGGI  </t>
  </si>
  <si>
    <t xml:space="preserve"> d.I) VERIFICHE E COLLAUDI  </t>
  </si>
  <si>
    <t>QdI.01</t>
  </si>
  <si>
    <r>
      <t>Collaudo tecnico amministrativo</t>
    </r>
    <r>
      <rPr>
        <vertAlign val="superscript"/>
        <sz val="8"/>
        <rFont val="Arial"/>
        <family val="2"/>
      </rPr>
      <t xml:space="preserve"> (12)</t>
    </r>
  </si>
  <si>
    <t>QdI.02</t>
  </si>
  <si>
    <t>Revisione tecnico contabile (Parte II, Titolo X, d.P.R. 207/10)</t>
  </si>
  <si>
    <t>QdI.03</t>
  </si>
  <si>
    <t>Collaudo statico (Capitolo 9, d.m. 14/01/2008)</t>
  </si>
  <si>
    <t>QdI.04</t>
  </si>
  <si>
    <t>Collaudo tecnico funzionale degli impianti (d.m. 22/01/2008 n°37)</t>
  </si>
  <si>
    <t>QdI.05</t>
  </si>
  <si>
    <t>QeI.01</t>
  </si>
  <si>
    <t>Monitoraggi ambientali, naturalistici, fitoiatrici, faunistici, agronomici, zootecnici (artt. 18,28 Parte III All.1-All. 7 d.Lgs.152/2006)</t>
  </si>
  <si>
    <t>QeI.02</t>
  </si>
  <si>
    <t>Ricerche agricole e/o agro-industriali, nelle bioenergie, all'innovazione e sviluppo dei settori di competenza, la statistica, le ricerche di mercato, le attività relative agli assetti societari, alla cooperazione ed all'aggregazione di reti di impresa nel settore agricolo, agroalimentare, ambientale, energetico e forestale</t>
  </si>
  <si>
    <t>Pianificazione e Programmazione</t>
  </si>
  <si>
    <t xml:space="preserve">PIANIFICAZIONE E PROGRAMMAZIONE </t>
  </si>
  <si>
    <t>Attività Propedeutiche alla Progettazione</t>
  </si>
  <si>
    <t>c.I) ESECUZIONE DEI LAVORI</t>
  </si>
  <si>
    <r>
      <t xml:space="preserve">Rilievi e controlli del terreno, analisi geoambientali di risorse e rischi, studi di geologia applicati ai piani urbanistici generali, ambientali e di difesa del suolo.
</t>
    </r>
    <r>
      <rPr>
        <b/>
        <sz val="8"/>
        <rFont val="Arial"/>
        <family val="2"/>
      </rPr>
      <t>(Prestazione al momento inattiva)</t>
    </r>
  </si>
  <si>
    <t>Totale incidenze (escluse quelle per prestazioni a parametro progressivo)</t>
  </si>
  <si>
    <t xml:space="preserve">Totale incidenze </t>
  </si>
  <si>
    <t>Numero addetti:</t>
  </si>
  <si>
    <t>Totale incidenze</t>
  </si>
  <si>
    <t xml:space="preserve">MODALITA' DI PAGAMENTO: </t>
  </si>
  <si>
    <t>Per accettazione e affidamento di incarico</t>
  </si>
  <si>
    <t>Il Committente</t>
  </si>
  <si>
    <t xml:space="preserve">Descrizione delle prestazioni offerte:
</t>
  </si>
  <si>
    <t xml:space="preserve">Modalità e tempi di svolgimento delle prestazioni offerte:
</t>
  </si>
  <si>
    <t xml:space="preserve">Servizi compresi ed eventuali esclusioni:
</t>
  </si>
  <si>
    <t>COMPENSO AL NETTO DELLE SPESE</t>
  </si>
  <si>
    <t>A.1</t>
  </si>
  <si>
    <t>A.2</t>
  </si>
  <si>
    <t>A.3</t>
  </si>
  <si>
    <t>COMPENSO FASE c.I) ESECUZIONE DEI LAVORI</t>
  </si>
  <si>
    <t>COMPENSO FASE d.I) VERIFICHE E COLLAUDI</t>
  </si>
  <si>
    <t>COMPENSO FASE e.I) MONITORAGGI</t>
  </si>
  <si>
    <t>C</t>
  </si>
  <si>
    <t>D</t>
  </si>
  <si>
    <t>TOTALE COMPENSO (A+B+C+D)</t>
  </si>
  <si>
    <t>E</t>
  </si>
  <si>
    <t>F</t>
  </si>
  <si>
    <t>H</t>
  </si>
  <si>
    <t>(1) L'importi del corrispettivo è inteso al netto degli oneri fiscali e previdenziali dovuti, come previsto da regime fiscale di riferimento</t>
  </si>
  <si>
    <r>
      <t xml:space="preserve">OGGETTO DELL'INCARICO: </t>
    </r>
    <r>
      <rPr>
        <b/>
        <sz val="12"/>
        <rFont val="Verdana"/>
        <family val="2"/>
      </rPr>
      <t>……………………</t>
    </r>
    <r>
      <rPr>
        <b/>
        <sz val="14"/>
        <rFont val="Verdana"/>
        <family val="2"/>
      </rPr>
      <t xml:space="preserve">
</t>
    </r>
    <r>
      <rPr>
        <b/>
        <sz val="12"/>
        <rFont val="Verdana"/>
        <family val="2"/>
      </rPr>
      <t/>
    </r>
  </si>
  <si>
    <t>Impianti  3</t>
  </si>
  <si>
    <t>FLAG X = ATTIVA PRESTAZ. 
PER TUTTE LE CATEGORIE</t>
  </si>
  <si>
    <t>Ufficio della direzione lavori, per ogni addetto con qualifica di direttore operativo                                                                              Numero addetti:</t>
  </si>
  <si>
    <t>Ufficio della direzione lavori, per ogni addetto con qualifica di ispettore 
di cantiere                                                                             Numero addetti:</t>
  </si>
  <si>
    <t>Modalità di compilazione:
- Inserire il valore delle opere per ciascuna categoria
- Scegliere l'identificazione delle opere che determina in automatico il grado di complessità G
- Digitare "X" nell'apposita colonna per attivare le prestazioni della riga per tutte le categorie di opere
- In alternativa digitare "X" per ciascuna prestazione e per ciascuna categoria.
- Inserire eventuali spese e sconto applicato nell'ultima tabella</t>
  </si>
  <si>
    <t>IMPORTI COMPENSI PER CATEGORIE</t>
  </si>
  <si>
    <t>CATEGORIE</t>
  </si>
  <si>
    <t>AMBITO</t>
  </si>
  <si>
    <r>
      <t xml:space="preserve">CALCOLO DEI COMPENSI 
</t>
    </r>
    <r>
      <rPr>
        <sz val="10"/>
        <rFont val="Verdana"/>
        <family val="2"/>
      </rPr>
      <t xml:space="preserve">I compensi sono calcolati sulla base del D. lgs. 36 del 31/03/2023 </t>
    </r>
    <r>
      <rPr>
        <sz val="10"/>
        <rFont val="Arial"/>
        <family val="2"/>
      </rPr>
      <t>"Codice dei contratti pubblici in attuazione dell'articolo 1 della legge 21 giugno 2022, n. 78, recante delega al Governo in materia di contratti pubblici".</t>
    </r>
  </si>
  <si>
    <t>b.I) PROGETTO DI FATTIBLITA' TECNICO ECONOMICA
(EX PROGETTO PRELIMINARE)</t>
  </si>
  <si>
    <t>QbI.21</t>
  </si>
  <si>
    <t>Prime indicazioni piano di manutenzione</t>
  </si>
  <si>
    <t>Editare SOLO le celle in AZZURRO</t>
  </si>
  <si>
    <t>INSERIRE I VALORI DI RIFERIMENTO A BASE DEL CALCOLO:</t>
  </si>
  <si>
    <t>SI</t>
  </si>
  <si>
    <t>FLAG</t>
  </si>
  <si>
    <t>NO</t>
  </si>
  <si>
    <t>INCREMENTO PER ADOZIONE METODOLOGIA BIM (10% di E)</t>
  </si>
  <si>
    <t>SPESE ED ONERI ACCESSORI (% su E+F)</t>
  </si>
  <si>
    <t>SCONTO/RIBASSO SUL CORRISPETTIVO (% su E+F+G)</t>
  </si>
  <si>
    <t>CORRISPETTIVO DELLA PRESTAZIONE (E+F+G-H)     (1)</t>
  </si>
  <si>
    <t>I</t>
  </si>
  <si>
    <t>b.II) PROGETTO DI FATTIBLITA' TECNICO ECONOMICA 
(EX PROGETTO DEFINITIVO)</t>
  </si>
  <si>
    <t>b.II)  PROGETTO DI FATTIBLITA' TECNICO ECONOMICA 
(EX PROGETTO DEFINITIVO)</t>
  </si>
  <si>
    <t>Lavori in Appalto Integrato?</t>
  </si>
  <si>
    <t>Richiesta progettazione BIM?</t>
  </si>
  <si>
    <t>ALIQUOTA STRALCIATA DAL D.L. 36/2023 - ALL. I.13</t>
  </si>
  <si>
    <t xml:space="preserve"> d.I) VERIFICHE 
E COLLAUDI  </t>
  </si>
  <si>
    <t xml:space="preserve">Progetto di fattibilità Tecnico-Economica  ( b.I + b.II ) </t>
  </si>
  <si>
    <t xml:space="preserve">Progettazione Esecutiva ( b.III ) </t>
  </si>
  <si>
    <t>A.4</t>
  </si>
  <si>
    <t>COMPENSO FASE PROGETTAZIONE (A.1+A.2+A.3+A.4)</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</si>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</sst>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 #,##0.00_-;\-&quot;€&quot;\ * #,##0.00_-;_-&quot;€&quot;\ * &quot;-&quot;??_-;_-@_-"/>
    <numFmt numFmtId="165" formatCode="0.000"/>
    <numFmt numFmtId="166" formatCode="&quot;€&quot;\ #,##0.00"/>
    <numFmt numFmtId="167" formatCode="0.0000"/>
    <numFmt numFmtId="168" formatCode="0.00000"/>
    <numFmt numFmtId="169" formatCode="\€\ #,##0.00"/>
    <numFmt numFmtId="170" formatCode="0.0000%"/>
    <numFmt numFmtId="171" formatCode="0.000%"/>
  </numFmts>
  <fonts count="42" x14ac:knownFonts="1">
    <font>
      <sz val="10"/>
      <name val="Arial"/>
    </font>
    <font>
      <sz val="10"/>
      <name val="Verdana"/>
      <family val="2"/>
    </font>
    <font>
      <sz val="10"/>
      <color indexed="10"/>
      <name val="Verdana"/>
      <family val="2"/>
    </font>
    <font>
      <b/>
      <sz val="10"/>
      <name val="Verdana"/>
      <family val="2"/>
    </font>
    <font>
      <sz val="12"/>
      <name val="Verdana"/>
      <family val="2"/>
    </font>
    <font>
      <sz val="9"/>
      <name val="Verdana"/>
      <family val="2"/>
    </font>
    <font>
      <sz val="9"/>
      <color indexed="10"/>
      <name val="Verdana"/>
      <family val="2"/>
    </font>
    <font>
      <b/>
      <sz val="8"/>
      <name val="Verdana"/>
      <family val="2"/>
    </font>
    <font>
      <sz val="8"/>
      <name val="Verdana"/>
      <family val="2"/>
    </font>
    <font>
      <b/>
      <sz val="10"/>
      <color indexed="10"/>
      <name val="Verdana"/>
      <family val="2"/>
    </font>
    <font>
      <sz val="10"/>
      <name val="Arial"/>
      <family val="2"/>
    </font>
    <font>
      <sz val="8"/>
      <name val="Arial"/>
      <family val="2"/>
    </font>
    <font>
      <b/>
      <sz val="14"/>
      <name val="Verdana"/>
      <family val="2"/>
    </font>
    <font>
      <b/>
      <sz val="12"/>
      <name val="Verdana"/>
      <family val="2"/>
    </font>
    <font>
      <sz val="14"/>
      <name val="Verdana"/>
      <family val="2"/>
    </font>
    <font>
      <b/>
      <sz val="10"/>
      <name val="Arial"/>
      <family val="2"/>
    </font>
    <font>
      <sz val="10"/>
      <name val="Arial"/>
      <family val="2"/>
    </font>
    <font>
      <b/>
      <sz val="9"/>
      <name val="Verdana"/>
      <family val="2"/>
    </font>
    <font>
      <b/>
      <sz val="9"/>
      <name val="Arial"/>
      <family val="2"/>
    </font>
    <font>
      <i/>
      <sz val="10"/>
      <name val="Verdana"/>
      <family val="2"/>
    </font>
    <font>
      <b/>
      <sz val="11"/>
      <name val="Verdana"/>
      <family val="2"/>
    </font>
    <font>
      <sz val="11"/>
      <name val="Arial"/>
      <family val="2"/>
    </font>
    <font>
      <sz val="8"/>
      <name val="Arial"/>
      <family val="2"/>
    </font>
    <font>
      <b/>
      <sz val="10"/>
      <color rgb="FFFF0000"/>
      <name val="Verdana"/>
      <family val="2"/>
    </font>
    <font>
      <b/>
      <sz val="10"/>
      <color rgb="FFFF0000"/>
      <name val="Arial"/>
      <family val="2"/>
    </font>
    <font>
      <sz val="14"/>
      <name val="Arial"/>
      <family val="2"/>
    </font>
    <font>
      <sz val="10"/>
      <color rgb="FF000000"/>
      <name val="Times New Roman"/>
      <family val="1"/>
    </font>
    <font>
      <b/>
      <sz val="6"/>
      <name val="Arial"/>
      <family val="2"/>
    </font>
    <font>
      <sz val="6"/>
      <name val="Arial"/>
      <family val="2"/>
    </font>
    <font>
      <sz val="6"/>
      <color rgb="FF000000"/>
      <name val="Arial"/>
      <family val="2"/>
    </font>
    <font>
      <vertAlign val="superscript"/>
      <sz val="4"/>
      <name val="Arial"/>
      <family val="2"/>
    </font>
    <font>
      <sz val="5"/>
      <name val="Arial"/>
      <family val="2"/>
    </font>
    <font>
      <b/>
      <sz val="8"/>
      <name val="Arial"/>
      <family val="2"/>
    </font>
    <font>
      <sz val="8"/>
      <color rgb="FF000000"/>
      <name val="Arial"/>
      <family val="2"/>
    </font>
    <font>
      <b/>
      <sz val="7"/>
      <name val="Arial"/>
      <family val="2"/>
    </font>
    <font>
      <sz val="7"/>
      <color rgb="FF000000"/>
      <name val="Times New Roman"/>
      <family val="1"/>
    </font>
    <font>
      <sz val="8"/>
      <color rgb="FF000000"/>
      <name val="Times New Roman"/>
      <family val="1"/>
    </font>
    <font>
      <vertAlign val="superscript"/>
      <sz val="8"/>
      <name val="Arial"/>
      <family val="2"/>
    </font>
    <font>
      <sz val="10"/>
      <name val="Arial"/>
      <family val="2"/>
    </font>
    <font>
      <i/>
      <sz val="9"/>
      <name val="Verdana"/>
      <family val="2"/>
    </font>
    <font>
      <b/>
      <sz val="8"/>
      <color rgb="FF000000"/>
      <name val="Arial"/>
      <family val="2"/>
    </font>
    <font>
      <b/>
      <sz val="11"/>
      <name val="Arial"/>
      <family val="2"/>
    </font>
  </fonts>
  <fills count="11">
    <fill>
      <patternFill patternType="none"/>
    </fill>
    <fill>
      <patternFill patternType="gray125"/>
    </fill>
    <fill>
      <patternFill patternType="solid">
        <fgColor indexed="5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F3F3F3"/>
      </patternFill>
    </fill>
    <fill>
      <patternFill patternType="solid">
        <fgColor rgb="FFF9F9F9"/>
      </patternFill>
    </fill>
    <fill>
      <patternFill patternType="solid">
        <fgColor rgb="FFD5D5D5"/>
      </patternFill>
    </fill>
    <fill>
      <patternFill patternType="solid">
        <fgColor theme="0"/>
        <bgColor indexed="64"/>
      </patternFill>
    </fill>
  </fills>
  <borders count="254">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top style="hair">
        <color indexed="64"/>
      </top>
      <bottom style="thin">
        <color indexed="64"/>
      </bottom>
      <diagonal/>
    </border>
    <border diagonalUp="1" diagonalDown="1">
      <left/>
      <right style="medium">
        <color indexed="64"/>
      </right>
      <top style="hair">
        <color indexed="64"/>
      </top>
      <bottom style="hair">
        <color indexed="64"/>
      </bottom>
      <diagonal style="dotted">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hair">
        <color indexed="64"/>
      </right>
      <top style="hair">
        <color indexed="64"/>
      </top>
      <bottom style="thin">
        <color indexed="64"/>
      </bottom>
      <diagonal/>
    </border>
    <border diagonalUp="1" diagonalDown="1">
      <left/>
      <right style="hair">
        <color indexed="64"/>
      </right>
      <top style="hair">
        <color indexed="64"/>
      </top>
      <bottom style="hair">
        <color indexed="64"/>
      </bottom>
      <diagonal style="dotted">
        <color indexed="64"/>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diagonalUp="1" diagonalDown="1">
      <left style="hair">
        <color indexed="64"/>
      </left>
      <right/>
      <top style="medium">
        <color indexed="64"/>
      </top>
      <bottom style="hair">
        <color indexed="64"/>
      </bottom>
      <diagonal style="dotted">
        <color indexed="64"/>
      </diagonal>
    </border>
    <border diagonalUp="1" diagonalDown="1">
      <left/>
      <right/>
      <top style="medium">
        <color indexed="64"/>
      </top>
      <bottom style="hair">
        <color indexed="64"/>
      </bottom>
      <diagonal style="dotted">
        <color indexed="64"/>
      </diagonal>
    </border>
    <border diagonalUp="1" diagonalDown="1">
      <left/>
      <right style="medium">
        <color indexed="64"/>
      </right>
      <top style="medium">
        <color indexed="64"/>
      </top>
      <bottom style="hair">
        <color indexed="64"/>
      </bottom>
      <diagonal style="dotted">
        <color indexed="64"/>
      </diagonal>
    </border>
    <border diagonalUp="1" diagonalDown="1">
      <left style="hair">
        <color indexed="64"/>
      </left>
      <right/>
      <top style="hair">
        <color indexed="64"/>
      </top>
      <bottom style="hair">
        <color indexed="64"/>
      </bottom>
      <diagonal style="dotted">
        <color indexed="64"/>
      </diagonal>
    </border>
    <border diagonalUp="1" diagonalDown="1">
      <left/>
      <right/>
      <top style="hair">
        <color indexed="64"/>
      </top>
      <bottom style="hair">
        <color indexed="64"/>
      </bottom>
      <diagonal style="dotted">
        <color indexed="64"/>
      </diagonal>
    </border>
    <border diagonalUp="1" diagonalDown="1">
      <left style="hair">
        <color indexed="64"/>
      </left>
      <right/>
      <top style="hair">
        <color indexed="64"/>
      </top>
      <bottom style="thin">
        <color indexed="64"/>
      </bottom>
      <diagonal style="dotted">
        <color indexed="64"/>
      </diagonal>
    </border>
    <border diagonalUp="1" diagonalDown="1">
      <left/>
      <right/>
      <top style="hair">
        <color indexed="64"/>
      </top>
      <bottom style="thin">
        <color indexed="64"/>
      </bottom>
      <diagonal style="dotted">
        <color indexed="64"/>
      </diagonal>
    </border>
    <border diagonalUp="1" diagonalDown="1">
      <left/>
      <right style="medium">
        <color indexed="64"/>
      </right>
      <top style="hair">
        <color indexed="64"/>
      </top>
      <bottom style="thin">
        <color indexed="64"/>
      </bottom>
      <diagonal style="dotted">
        <color indexed="64"/>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Up="1" diagonalDown="1">
      <left style="hair">
        <color indexed="64"/>
      </left>
      <right/>
      <top style="hair">
        <color indexed="64"/>
      </top>
      <bottom style="medium">
        <color indexed="64"/>
      </bottom>
      <diagonal style="dotted">
        <color indexed="64"/>
      </diagonal>
    </border>
    <border diagonalUp="1" diagonalDown="1">
      <left/>
      <right/>
      <top style="hair">
        <color indexed="64"/>
      </top>
      <bottom style="medium">
        <color indexed="64"/>
      </bottom>
      <diagonal style="dotted">
        <color indexed="64"/>
      </diagonal>
    </border>
    <border diagonalUp="1" diagonalDown="1">
      <left/>
      <right style="medium">
        <color indexed="64"/>
      </right>
      <top style="hair">
        <color indexed="64"/>
      </top>
      <bottom style="medium">
        <color indexed="64"/>
      </bottom>
      <diagonal style="dotted">
        <color indexed="64"/>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diagonalUp="1" diagonalDown="1">
      <left/>
      <right/>
      <top style="hair">
        <color indexed="64"/>
      </top>
      <bottom/>
      <diagonal style="dotted">
        <color indexed="64"/>
      </diagonal>
    </border>
    <border diagonalUp="1" diagonalDown="1">
      <left style="hair">
        <color indexed="64"/>
      </left>
      <right style="hair">
        <color indexed="64"/>
      </right>
      <top style="hair">
        <color indexed="64"/>
      </top>
      <bottom style="hair">
        <color indexed="64"/>
      </bottom>
      <diagonal style="dotted">
        <color indexed="64"/>
      </diagonal>
    </border>
    <border diagonalUp="1" diagonalDown="1">
      <left style="thin">
        <color indexed="64"/>
      </left>
      <right style="hair">
        <color indexed="64"/>
      </right>
      <top style="hair">
        <color indexed="64"/>
      </top>
      <bottom style="medium">
        <color indexed="64"/>
      </bottom>
      <diagonal style="dotted">
        <color indexed="64"/>
      </diagonal>
    </border>
    <border diagonalUp="1" diagonalDown="1">
      <left style="hair">
        <color indexed="64"/>
      </left>
      <right style="hair">
        <color indexed="64"/>
      </right>
      <top style="hair">
        <color indexed="64"/>
      </top>
      <bottom style="medium">
        <color indexed="64"/>
      </bottom>
      <diagonal style="dotted">
        <color indexed="64"/>
      </diagonal>
    </border>
    <border>
      <left style="thin">
        <color indexed="64"/>
      </left>
      <right/>
      <top style="medium">
        <color indexed="64"/>
      </top>
      <bottom style="hair">
        <color indexed="64"/>
      </bottom>
      <diagonal/>
    </border>
    <border>
      <left/>
      <right style="medium">
        <color indexed="64"/>
      </right>
      <top style="hair">
        <color indexed="64"/>
      </top>
      <bottom style="medium">
        <color indexed="64"/>
      </bottom>
      <diagonal/>
    </border>
    <border diagonalUp="1" diagonalDown="1">
      <left style="thin">
        <color indexed="64"/>
      </left>
      <right style="hair">
        <color indexed="64"/>
      </right>
      <top style="thin">
        <color indexed="64"/>
      </top>
      <bottom style="hair">
        <color indexed="64"/>
      </bottom>
      <diagonal style="dotted">
        <color indexed="64"/>
      </diagonal>
    </border>
    <border diagonalUp="1" diagonalDown="1">
      <left style="hair">
        <color indexed="64"/>
      </left>
      <right style="hair">
        <color indexed="64"/>
      </right>
      <top style="thin">
        <color indexed="64"/>
      </top>
      <bottom style="hair">
        <color indexed="64"/>
      </bottom>
      <diagonal style="dotted">
        <color indexed="64"/>
      </diagonal>
    </border>
    <border diagonalUp="1" diagonalDown="1">
      <left style="thin">
        <color indexed="64"/>
      </left>
      <right style="hair">
        <color indexed="64"/>
      </right>
      <top style="hair">
        <color indexed="64"/>
      </top>
      <bottom style="hair">
        <color indexed="64"/>
      </bottom>
      <diagonal style="dotted">
        <color indexed="64"/>
      </diagonal>
    </border>
    <border diagonalUp="1" diagonalDown="1">
      <left style="thin">
        <color indexed="64"/>
      </left>
      <right style="hair">
        <color indexed="64"/>
      </right>
      <top/>
      <bottom style="hair">
        <color indexed="64"/>
      </bottom>
      <diagonal style="dotted">
        <color indexed="64"/>
      </diagonal>
    </border>
    <border diagonalUp="1" diagonalDown="1">
      <left style="hair">
        <color indexed="64"/>
      </left>
      <right style="hair">
        <color indexed="64"/>
      </right>
      <top/>
      <bottom style="hair">
        <color indexed="64"/>
      </bottom>
      <diagonal style="dotted">
        <color indexed="64"/>
      </diagonal>
    </border>
    <border>
      <left/>
      <right style="medium">
        <color indexed="64"/>
      </right>
      <top style="medium">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thin">
        <color indexed="64"/>
      </left>
      <right style="medium">
        <color indexed="64"/>
      </right>
      <top/>
      <bottom style="thin">
        <color rgb="FFFFFFFF"/>
      </bottom>
      <diagonal/>
    </border>
    <border>
      <left style="thin">
        <color indexed="64"/>
      </left>
      <right style="medium">
        <color indexed="64"/>
      </right>
      <top style="thin">
        <color rgb="FFFFFFFF"/>
      </top>
      <bottom style="thin">
        <color rgb="FF000000"/>
      </bottom>
      <diagonal/>
    </border>
    <border>
      <left style="thin">
        <color indexed="64"/>
      </left>
      <right style="medium">
        <color indexed="64"/>
      </right>
      <top style="thin">
        <color rgb="FF000000"/>
      </top>
      <bottom style="thin">
        <color rgb="FF000000"/>
      </bottom>
      <diagonal/>
    </border>
    <border>
      <left style="thin">
        <color indexed="64"/>
      </left>
      <right style="medium">
        <color indexed="64"/>
      </right>
      <top/>
      <bottom style="thin">
        <color rgb="FF000000"/>
      </bottom>
      <diagonal/>
    </border>
    <border>
      <left style="thin">
        <color indexed="64"/>
      </left>
      <right style="medium">
        <color indexed="64"/>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diagonalUp="1" diagonalDown="1">
      <left style="thin">
        <color rgb="FF000000"/>
      </left>
      <right style="thin">
        <color rgb="FF000000"/>
      </right>
      <top style="thin">
        <color rgb="FF000000"/>
      </top>
      <bottom style="thin">
        <color rgb="FF000000"/>
      </bottom>
      <diagonal style="dotted">
        <color rgb="FF000000"/>
      </diagonal>
    </border>
    <border diagonalUp="1" diagonalDown="1">
      <left style="thin">
        <color rgb="FF000000"/>
      </left>
      <right/>
      <top style="thin">
        <color rgb="FF000000"/>
      </top>
      <bottom style="thin">
        <color rgb="FF000000"/>
      </bottom>
      <diagonal style="dotted">
        <color rgb="FF000000"/>
      </diagonal>
    </border>
    <border diagonalUp="1" diagonalDown="1">
      <left/>
      <right style="thin">
        <color rgb="FF000000"/>
      </right>
      <top style="thin">
        <color rgb="FF000000"/>
      </top>
      <bottom style="thin">
        <color rgb="FF000000"/>
      </bottom>
      <diagonal style="dotted">
        <color rgb="FF000000"/>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rgb="FF000000"/>
      </right>
      <top style="medium">
        <color indexed="64"/>
      </top>
      <bottom/>
      <diagonal/>
    </border>
    <border>
      <left/>
      <right style="thin">
        <color rgb="FF000000"/>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diagonalUp="1" diagonalDown="1">
      <left style="thin">
        <color indexed="64"/>
      </left>
      <right style="hair">
        <color indexed="64"/>
      </right>
      <top style="thin">
        <color indexed="64"/>
      </top>
      <bottom style="thin">
        <color indexed="64"/>
      </bottom>
      <diagonal style="dotted">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rgb="FF000000"/>
      </left>
      <right style="thin">
        <color indexed="64"/>
      </right>
      <top style="thin">
        <color rgb="FF000000"/>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rgb="FF000000"/>
      </left>
      <right style="thin">
        <color indexed="64"/>
      </right>
      <top style="thin">
        <color indexed="64"/>
      </top>
      <bottom style="thin">
        <color rgb="FF000000"/>
      </bottom>
      <diagonal/>
    </border>
    <border diagonalUp="1" diagonalDown="1">
      <left style="thin">
        <color indexed="64"/>
      </left>
      <right style="hair">
        <color indexed="64"/>
      </right>
      <top style="medium">
        <color indexed="64"/>
      </top>
      <bottom style="hair">
        <color indexed="64"/>
      </bottom>
      <diagonal style="dotted">
        <color indexed="64"/>
      </diagonal>
    </border>
    <border diagonalUp="1" diagonalDown="1">
      <left style="hair">
        <color indexed="64"/>
      </left>
      <right style="hair">
        <color indexed="64"/>
      </right>
      <top style="medium">
        <color indexed="64"/>
      </top>
      <bottom style="hair">
        <color indexed="64"/>
      </bottom>
      <diagonal style="dotted">
        <color indexed="64"/>
      </diagonal>
    </border>
    <border diagonalUp="1" diagonalDown="1">
      <left style="thin">
        <color indexed="64"/>
      </left>
      <right style="hair">
        <color indexed="64"/>
      </right>
      <top/>
      <bottom style="thin">
        <color indexed="64"/>
      </bottom>
      <diagonal style="dotted">
        <color indexed="64"/>
      </diagonal>
    </border>
    <border diagonalUp="1" diagonalDown="1">
      <left style="hair">
        <color indexed="64"/>
      </left>
      <right style="hair">
        <color indexed="64"/>
      </right>
      <top/>
      <bottom style="thin">
        <color indexed="64"/>
      </bottom>
      <diagonal style="dotted">
        <color indexed="64"/>
      </diagonal>
    </border>
    <border diagonalUp="1" diagonalDown="1">
      <left style="thin">
        <color indexed="64"/>
      </left>
      <right style="hair">
        <color indexed="64"/>
      </right>
      <top style="hair">
        <color indexed="64"/>
      </top>
      <bottom style="thin">
        <color indexed="64"/>
      </bottom>
      <diagonal style="dotted">
        <color indexed="64"/>
      </diagonal>
    </border>
    <border diagonalUp="1" diagonalDown="1">
      <left style="hair">
        <color indexed="64"/>
      </left>
      <right style="hair">
        <color indexed="64"/>
      </right>
      <top style="hair">
        <color indexed="64"/>
      </top>
      <bottom style="thin">
        <color indexed="64"/>
      </bottom>
      <diagonal style="dotted">
        <color indexed="64"/>
      </diagonal>
    </border>
    <border diagonalUp="1" diagonalDown="1">
      <left style="hair">
        <color indexed="64"/>
      </left>
      <right style="hair">
        <color indexed="64"/>
      </right>
      <top style="thin">
        <color indexed="64"/>
      </top>
      <bottom style="thin">
        <color indexed="64"/>
      </bottom>
      <diagonal style="dotted">
        <color indexed="64"/>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top style="thin">
        <color rgb="FF000000"/>
      </top>
      <bottom style="medium">
        <color indexed="64"/>
      </bottom>
      <diagonal/>
    </border>
    <border>
      <left style="hair">
        <color indexed="64"/>
      </left>
      <right/>
      <top style="medium">
        <color indexed="64"/>
      </top>
      <bottom style="hair">
        <color rgb="FF000000"/>
      </bottom>
      <diagonal/>
    </border>
    <border>
      <left/>
      <right/>
      <top style="medium">
        <color indexed="64"/>
      </top>
      <bottom style="hair">
        <color rgb="FF000000"/>
      </bottom>
      <diagonal/>
    </border>
    <border>
      <left/>
      <right style="hair">
        <color indexed="64"/>
      </right>
      <top style="medium">
        <color indexed="64"/>
      </top>
      <bottom style="hair">
        <color rgb="FF000000"/>
      </bottom>
      <diagonal/>
    </border>
    <border diagonalUp="1" diagonalDown="1">
      <left style="hair">
        <color indexed="64"/>
      </left>
      <right/>
      <top style="medium">
        <color indexed="64"/>
      </top>
      <bottom style="hair">
        <color rgb="FF000000"/>
      </bottom>
      <diagonal style="dotted">
        <color indexed="64"/>
      </diagonal>
    </border>
    <border diagonalUp="1" diagonalDown="1">
      <left/>
      <right/>
      <top style="medium">
        <color indexed="64"/>
      </top>
      <bottom style="hair">
        <color rgb="FF000000"/>
      </bottom>
      <diagonal style="dotted">
        <color indexed="64"/>
      </diagonal>
    </border>
    <border diagonalUp="1" diagonalDown="1">
      <left/>
      <right style="medium">
        <color indexed="64"/>
      </right>
      <top style="medium">
        <color indexed="64"/>
      </top>
      <bottom style="hair">
        <color rgb="FF000000"/>
      </bottom>
      <diagonal style="dotted">
        <color indexed="64"/>
      </diagonal>
    </border>
    <border>
      <left style="hair">
        <color indexed="64"/>
      </left>
      <right/>
      <top style="hair">
        <color rgb="FF000000"/>
      </top>
      <bottom style="hair">
        <color rgb="FF000000"/>
      </bottom>
      <diagonal/>
    </border>
    <border>
      <left/>
      <right/>
      <top style="hair">
        <color rgb="FF000000"/>
      </top>
      <bottom style="hair">
        <color rgb="FF000000"/>
      </bottom>
      <diagonal/>
    </border>
    <border>
      <left/>
      <right style="hair">
        <color indexed="64"/>
      </right>
      <top style="hair">
        <color rgb="FF000000"/>
      </top>
      <bottom style="hair">
        <color rgb="FF000000"/>
      </bottom>
      <diagonal/>
    </border>
    <border diagonalUp="1" diagonalDown="1">
      <left style="hair">
        <color indexed="64"/>
      </left>
      <right/>
      <top style="hair">
        <color rgb="FF000000"/>
      </top>
      <bottom style="hair">
        <color rgb="FF000000"/>
      </bottom>
      <diagonal style="dotted">
        <color indexed="64"/>
      </diagonal>
    </border>
    <border diagonalUp="1" diagonalDown="1">
      <left/>
      <right/>
      <top style="hair">
        <color rgb="FF000000"/>
      </top>
      <bottom style="hair">
        <color rgb="FF000000"/>
      </bottom>
      <diagonal style="dotted">
        <color indexed="64"/>
      </diagonal>
    </border>
    <border diagonalUp="1" diagonalDown="1">
      <left/>
      <right style="medium">
        <color indexed="64"/>
      </right>
      <top style="hair">
        <color rgb="FF000000"/>
      </top>
      <bottom style="hair">
        <color rgb="FF000000"/>
      </bottom>
      <diagonal style="dotted">
        <color indexed="64"/>
      </diagonal>
    </border>
    <border>
      <left style="hair">
        <color indexed="64"/>
      </left>
      <right/>
      <top style="hair">
        <color rgb="FF000000"/>
      </top>
      <bottom style="thin">
        <color rgb="FF000000"/>
      </bottom>
      <diagonal/>
    </border>
    <border>
      <left/>
      <right/>
      <top style="hair">
        <color rgb="FF000000"/>
      </top>
      <bottom style="thin">
        <color rgb="FF000000"/>
      </bottom>
      <diagonal/>
    </border>
    <border>
      <left/>
      <right style="hair">
        <color indexed="64"/>
      </right>
      <top style="hair">
        <color rgb="FF000000"/>
      </top>
      <bottom style="thin">
        <color rgb="FF000000"/>
      </bottom>
      <diagonal/>
    </border>
    <border diagonalUp="1" diagonalDown="1">
      <left style="hair">
        <color indexed="64"/>
      </left>
      <right/>
      <top style="hair">
        <color rgb="FF000000"/>
      </top>
      <bottom style="thin">
        <color rgb="FF000000"/>
      </bottom>
      <diagonal style="dotted">
        <color indexed="64"/>
      </diagonal>
    </border>
    <border diagonalUp="1" diagonalDown="1">
      <left/>
      <right/>
      <top style="hair">
        <color rgb="FF000000"/>
      </top>
      <bottom style="thin">
        <color rgb="FF000000"/>
      </bottom>
      <diagonal style="dotted">
        <color indexed="64"/>
      </diagonal>
    </border>
    <border diagonalUp="1" diagonalDown="1">
      <left/>
      <right style="medium">
        <color indexed="64"/>
      </right>
      <top style="hair">
        <color rgb="FF000000"/>
      </top>
      <bottom style="thin">
        <color rgb="FF000000"/>
      </bottom>
      <diagonal style="dotted">
        <color indexed="64"/>
      </diagonal>
    </border>
    <border>
      <left style="hair">
        <color indexed="64"/>
      </left>
      <right/>
      <top/>
      <bottom style="hair">
        <color rgb="FF000000"/>
      </bottom>
      <diagonal/>
    </border>
    <border>
      <left/>
      <right/>
      <top/>
      <bottom style="hair">
        <color rgb="FF000000"/>
      </bottom>
      <diagonal/>
    </border>
    <border>
      <left/>
      <right style="hair">
        <color indexed="64"/>
      </right>
      <top/>
      <bottom style="hair">
        <color rgb="FF000000"/>
      </bottom>
      <diagonal/>
    </border>
    <border diagonalUp="1" diagonalDown="1">
      <left style="hair">
        <color indexed="64"/>
      </left>
      <right/>
      <top/>
      <bottom style="hair">
        <color rgb="FF000000"/>
      </bottom>
      <diagonal style="dotted">
        <color indexed="64"/>
      </diagonal>
    </border>
    <border diagonalUp="1" diagonalDown="1">
      <left/>
      <right/>
      <top/>
      <bottom style="hair">
        <color rgb="FF000000"/>
      </bottom>
      <diagonal style="dotted">
        <color indexed="64"/>
      </diagonal>
    </border>
    <border diagonalUp="1" diagonalDown="1">
      <left/>
      <right style="medium">
        <color indexed="64"/>
      </right>
      <top/>
      <bottom style="hair">
        <color rgb="FF000000"/>
      </bottom>
      <diagonal style="dotted">
        <color indexed="64"/>
      </diagonal>
    </border>
    <border diagonalUp="1" diagonalDown="1">
      <left style="thin">
        <color indexed="64"/>
      </left>
      <right style="hair">
        <color indexed="64"/>
      </right>
      <top/>
      <bottom style="medium">
        <color indexed="64"/>
      </bottom>
      <diagonal style="dotted">
        <color indexed="64"/>
      </diagonal>
    </border>
    <border diagonalUp="1" diagonalDown="1">
      <left style="hair">
        <color indexed="64"/>
      </left>
      <right style="hair">
        <color indexed="64"/>
      </right>
      <top/>
      <bottom style="medium">
        <color indexed="64"/>
      </bottom>
      <diagonal style="dotted">
        <color indexed="64"/>
      </diagonal>
    </border>
    <border>
      <left style="hair">
        <color indexed="64"/>
      </left>
      <right/>
      <top/>
      <bottom style="thin">
        <color rgb="FF000000"/>
      </bottom>
      <diagonal/>
    </border>
    <border>
      <left/>
      <right style="hair">
        <color indexed="64"/>
      </right>
      <top/>
      <bottom style="thin">
        <color rgb="FF000000"/>
      </bottom>
      <diagonal/>
    </border>
    <border>
      <left style="hair">
        <color indexed="64"/>
      </left>
      <right/>
      <top/>
      <bottom style="medium">
        <color indexed="64"/>
      </bottom>
      <diagonal/>
    </border>
    <border diagonalUp="1" diagonalDown="1">
      <left style="thin">
        <color indexed="64"/>
      </left>
      <right style="hair">
        <color indexed="64"/>
      </right>
      <top style="thin">
        <color rgb="FF000000"/>
      </top>
      <bottom style="hair">
        <color rgb="FF000000"/>
      </bottom>
      <diagonal style="dotted">
        <color indexed="64"/>
      </diagonal>
    </border>
    <border diagonalUp="1" diagonalDown="1">
      <left style="hair">
        <color indexed="64"/>
      </left>
      <right style="hair">
        <color indexed="64"/>
      </right>
      <top style="thin">
        <color rgb="FF000000"/>
      </top>
      <bottom style="hair">
        <color rgb="FF000000"/>
      </bottom>
      <diagonal style="dotted">
        <color indexed="64"/>
      </diagonal>
    </border>
    <border>
      <left style="hair">
        <color indexed="64"/>
      </left>
      <right/>
      <top style="thin">
        <color rgb="FF000000"/>
      </top>
      <bottom style="hair">
        <color rgb="FF000000"/>
      </bottom>
      <diagonal/>
    </border>
    <border>
      <left/>
      <right/>
      <top style="thin">
        <color rgb="FF000000"/>
      </top>
      <bottom style="hair">
        <color rgb="FF000000"/>
      </bottom>
      <diagonal/>
    </border>
    <border>
      <left/>
      <right style="hair">
        <color indexed="64"/>
      </right>
      <top style="thin">
        <color rgb="FF000000"/>
      </top>
      <bottom style="hair">
        <color rgb="FF000000"/>
      </bottom>
      <diagonal/>
    </border>
    <border>
      <left/>
      <right style="medium">
        <color indexed="64"/>
      </right>
      <top style="thin">
        <color rgb="FF000000"/>
      </top>
      <bottom style="hair">
        <color rgb="FF000000"/>
      </bottom>
      <diagonal/>
    </border>
    <border diagonalUp="1" diagonalDown="1">
      <left style="thin">
        <color indexed="64"/>
      </left>
      <right style="hair">
        <color indexed="64"/>
      </right>
      <top style="hair">
        <color rgb="FF000000"/>
      </top>
      <bottom style="hair">
        <color rgb="FF000000"/>
      </bottom>
      <diagonal style="dotted">
        <color indexed="64"/>
      </diagonal>
    </border>
    <border diagonalUp="1" diagonalDown="1">
      <left style="hair">
        <color indexed="64"/>
      </left>
      <right style="hair">
        <color indexed="64"/>
      </right>
      <top style="hair">
        <color rgb="FF000000"/>
      </top>
      <bottom style="hair">
        <color rgb="FF000000"/>
      </bottom>
      <diagonal style="dotted">
        <color indexed="64"/>
      </diagonal>
    </border>
    <border>
      <left/>
      <right style="medium">
        <color indexed="64"/>
      </right>
      <top style="hair">
        <color rgb="FF000000"/>
      </top>
      <bottom style="hair">
        <color rgb="FF000000"/>
      </bottom>
      <diagonal/>
    </border>
    <border diagonalUp="1" diagonalDown="1">
      <left style="thin">
        <color indexed="64"/>
      </left>
      <right style="hair">
        <color indexed="64"/>
      </right>
      <top style="hair">
        <color rgb="FF000000"/>
      </top>
      <bottom style="thin">
        <color rgb="FF000000"/>
      </bottom>
      <diagonal style="dotted">
        <color indexed="64"/>
      </diagonal>
    </border>
    <border diagonalUp="1" diagonalDown="1">
      <left style="hair">
        <color indexed="64"/>
      </left>
      <right style="hair">
        <color indexed="64"/>
      </right>
      <top style="hair">
        <color rgb="FF000000"/>
      </top>
      <bottom style="thin">
        <color rgb="FF000000"/>
      </bottom>
      <diagonal style="dotted">
        <color indexed="64"/>
      </diagonal>
    </border>
    <border>
      <left/>
      <right style="medium">
        <color indexed="64"/>
      </right>
      <top style="hair">
        <color rgb="FF000000"/>
      </top>
      <bottom style="thin">
        <color rgb="FF000000"/>
      </bottom>
      <diagonal/>
    </border>
    <border>
      <left style="thin">
        <color indexed="64"/>
      </left>
      <right/>
      <top style="hair">
        <color indexed="64"/>
      </top>
      <bottom style="hair">
        <color rgb="FF000000"/>
      </bottom>
      <diagonal/>
    </border>
    <border>
      <left/>
      <right/>
      <top style="hair">
        <color indexed="64"/>
      </top>
      <bottom style="hair">
        <color rgb="FF000000"/>
      </bottom>
      <diagonal/>
    </border>
    <border>
      <left/>
      <right style="hair">
        <color indexed="64"/>
      </right>
      <top style="hair">
        <color indexed="64"/>
      </top>
      <bottom style="hair">
        <color rgb="FF000000"/>
      </bottom>
      <diagonal/>
    </border>
    <border>
      <left style="hair">
        <color indexed="64"/>
      </left>
      <right/>
      <top style="hair">
        <color indexed="64"/>
      </top>
      <bottom style="hair">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diagonalUp="1" diagonalDown="1">
      <left style="hair">
        <color indexed="64"/>
      </left>
      <right style="medium">
        <color indexed="64"/>
      </right>
      <top style="thin">
        <color indexed="64"/>
      </top>
      <bottom style="thin">
        <color indexed="64"/>
      </bottom>
      <diagonal style="dotted">
        <color indexed="64"/>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diagonalUp="1" diagonalDown="1">
      <left style="hair">
        <color indexed="64"/>
      </left>
      <right/>
      <top style="hair">
        <color indexed="64"/>
      </top>
      <bottom/>
      <diagonal style="dotted">
        <color indexed="64"/>
      </diagonal>
    </border>
    <border diagonalUp="1" diagonalDown="1">
      <left/>
      <right style="medium">
        <color indexed="64"/>
      </right>
      <top style="hair">
        <color indexed="64"/>
      </top>
      <bottom/>
      <diagonal style="dotted">
        <color indexed="64"/>
      </diagonal>
    </border>
    <border>
      <left style="thin">
        <color indexed="64"/>
      </left>
      <right/>
      <top/>
      <bottom style="hair">
        <color rgb="FF000000"/>
      </bottom>
      <diagonal/>
    </border>
    <border diagonalUp="1" diagonalDown="1">
      <left style="hair">
        <color indexed="64"/>
      </left>
      <right/>
      <top/>
      <bottom style="hair">
        <color indexed="64"/>
      </bottom>
      <diagonal style="dotted">
        <color indexed="64"/>
      </diagonal>
    </border>
    <border diagonalUp="1" diagonalDown="1">
      <left/>
      <right/>
      <top/>
      <bottom style="hair">
        <color indexed="64"/>
      </bottom>
      <diagonal style="dotted">
        <color indexed="64"/>
      </diagonal>
    </border>
    <border diagonalUp="1" diagonalDown="1">
      <left/>
      <right style="medium">
        <color indexed="64"/>
      </right>
      <top/>
      <bottom style="hair">
        <color indexed="64"/>
      </bottom>
      <diagonal style="dotted">
        <color indexed="64"/>
      </diagonal>
    </border>
    <border>
      <left style="thin">
        <color indexed="64"/>
      </left>
      <right/>
      <top style="thin">
        <color indexed="64"/>
      </top>
      <bottom/>
      <diagonal/>
    </border>
    <border>
      <left/>
      <right/>
      <top style="thin">
        <color indexed="64"/>
      </top>
      <bottom style="hair">
        <color rgb="FF000000"/>
      </bottom>
      <diagonal/>
    </border>
    <border>
      <left/>
      <right style="hair">
        <color indexed="64"/>
      </right>
      <top style="thin">
        <color indexed="64"/>
      </top>
      <bottom style="hair">
        <color rgb="FF000000"/>
      </bottom>
      <diagonal/>
    </border>
    <border diagonalUp="1" diagonalDown="1">
      <left/>
      <right/>
      <top style="thin">
        <color indexed="64"/>
      </top>
      <bottom/>
      <diagonal style="dotted">
        <color indexed="64"/>
      </diagonal>
    </border>
    <border diagonalUp="1" diagonalDown="1">
      <left style="hair">
        <color indexed="64"/>
      </left>
      <right/>
      <top style="thin">
        <color indexed="64"/>
      </top>
      <bottom style="hair">
        <color indexed="64"/>
      </bottom>
      <diagonal style="dotted">
        <color indexed="64"/>
      </diagonal>
    </border>
    <border diagonalUp="1" diagonalDown="1">
      <left/>
      <right/>
      <top style="thin">
        <color indexed="64"/>
      </top>
      <bottom style="hair">
        <color indexed="64"/>
      </bottom>
      <diagonal style="dotted">
        <color indexed="64"/>
      </diagonal>
    </border>
    <border diagonalUp="1" diagonalDown="1">
      <left/>
      <right style="medium">
        <color indexed="64"/>
      </right>
      <top style="thin">
        <color indexed="64"/>
      </top>
      <bottom style="hair">
        <color indexed="64"/>
      </bottom>
      <diagonal style="dotted">
        <color indexed="64"/>
      </diagonal>
    </border>
    <border>
      <left style="thin">
        <color indexed="64"/>
      </left>
      <right/>
      <top/>
      <bottom style="thin">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right style="thin">
        <color indexed="64"/>
      </right>
      <top/>
      <bottom style="medium">
        <color indexed="64"/>
      </bottom>
      <diagonal/>
    </border>
    <border diagonalUp="1" diagonalDown="1">
      <left style="hair">
        <color indexed="64"/>
      </left>
      <right/>
      <top/>
      <bottom/>
      <diagonal style="dotted">
        <color indexed="64"/>
      </diagonal>
    </border>
    <border diagonalUp="1" diagonalDown="1">
      <left/>
      <right/>
      <top/>
      <bottom/>
      <diagonal style="dotted">
        <color indexed="64"/>
      </diagonal>
    </border>
    <border diagonalUp="1" diagonalDown="1">
      <left/>
      <right style="medium">
        <color indexed="64"/>
      </right>
      <top/>
      <bottom/>
      <diagonal style="dotted">
        <color indexed="64"/>
      </diagonal>
    </border>
    <border>
      <left style="thin">
        <color rgb="FF000000"/>
      </left>
      <right style="thin">
        <color indexed="64"/>
      </right>
      <top style="hair">
        <color indexed="64"/>
      </top>
      <bottom style="hair">
        <color rgb="FF000000"/>
      </bottom>
      <diagonal/>
    </border>
    <border>
      <left style="thin">
        <color rgb="FF000000"/>
      </left>
      <right style="thin">
        <color indexed="64"/>
      </right>
      <top style="hair">
        <color rgb="FF000000"/>
      </top>
      <bottom style="medium">
        <color indexed="64"/>
      </bottom>
      <diagonal/>
    </border>
    <border>
      <left/>
      <right style="thin">
        <color indexed="64"/>
      </right>
      <top style="medium">
        <color indexed="64"/>
      </top>
      <bottom style="thin">
        <color rgb="FF000000"/>
      </bottom>
      <diagonal/>
    </border>
  </borders>
  <cellStyleXfs count="5">
    <xf numFmtId="0" fontId="0" fillId="0" borderId="0"/>
    <xf numFmtId="0" fontId="26" fillId="0" borderId="0"/>
    <xf numFmtId="164" fontId="38" fillId="0" borderId="0" applyFont="0" applyFill="0" applyBorder="0" applyAlignment="0" applyProtection="0"/>
    <xf numFmtId="9" fontId="38" fillId="0" borderId="0" applyFont="0" applyFill="0" applyBorder="0" applyAlignment="0" applyProtection="0"/>
    <xf numFmtId="0" fontId="10" fillId="0" borderId="0"/>
  </cellStyleXfs>
  <cellXfs count="834">
    <xf numFmtId="0" fontId="0" fillId="0" borderId="0" xfId="0"/>
    <xf numFmtId="0" fontId="1" fillId="0" borderId="0" xfId="0" applyFont="1"/>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Border="1"/>
    <xf numFmtId="0" fontId="1" fillId="0" borderId="0" xfId="0" applyFont="1" applyFill="1"/>
    <xf numFmtId="0" fontId="2" fillId="0" borderId="0" xfId="0" applyFont="1" applyFill="1" applyBorder="1"/>
    <xf numFmtId="0" fontId="0" fillId="0" borderId="0" xfId="0" applyFill="1"/>
    <xf numFmtId="0" fontId="0" fillId="0" borderId="0" xfId="0" applyFill="1" applyBorder="1"/>
    <xf numFmtId="0" fontId="1" fillId="0" borderId="0" xfId="0" applyFont="1" applyFill="1" applyBorder="1"/>
    <xf numFmtId="4" fontId="6" fillId="0" borderId="0" xfId="0" applyNumberFormat="1" applyFont="1" applyBorder="1" applyAlignment="1">
      <alignment horizontal="center" vertical="center" textRotation="90"/>
    </xf>
    <xf numFmtId="10" fontId="6" fillId="0" borderId="0" xfId="0" applyNumberFormat="1" applyFont="1" applyBorder="1"/>
    <xf numFmtId="4" fontId="9" fillId="0" borderId="0" xfId="0" applyNumberFormat="1" applyFont="1" applyBorder="1" applyAlignment="1">
      <alignment horizontal="center" vertical="center"/>
    </xf>
    <xf numFmtId="4" fontId="9" fillId="0" borderId="0" xfId="0" applyNumberFormat="1" applyFont="1" applyFill="1" applyBorder="1" applyAlignment="1">
      <alignment horizontal="center" vertical="center"/>
    </xf>
    <xf numFmtId="0" fontId="2" fillId="0" borderId="0" xfId="0" applyFont="1" applyFill="1" applyBorder="1" applyAlignment="1">
      <alignment vertical="center"/>
    </xf>
    <xf numFmtId="2" fontId="2" fillId="0" borderId="0" xfId="0" applyNumberFormat="1" applyFont="1" applyFill="1" applyBorder="1"/>
    <xf numFmtId="0" fontId="0" fillId="0" borderId="0" xfId="0" applyAlignment="1">
      <alignment horizontal="center" vertical="center"/>
    </xf>
    <xf numFmtId="0" fontId="1" fillId="0" borderId="0" xfId="0" applyFont="1" applyFill="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0" fillId="0" borderId="0" xfId="0" applyFill="1" applyBorder="1" applyProtection="1"/>
    <xf numFmtId="0" fontId="0" fillId="0" borderId="0" xfId="0" applyFill="1" applyBorder="1" applyAlignment="1" applyProtection="1">
      <alignment horizontal="center" vertical="center"/>
    </xf>
    <xf numFmtId="0" fontId="0" fillId="0" borderId="0" xfId="0" applyFill="1" applyProtection="1"/>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wrapText="1"/>
    </xf>
    <xf numFmtId="0" fontId="10" fillId="0" borderId="0" xfId="0" applyFont="1" applyFill="1" applyBorder="1" applyProtection="1"/>
    <xf numFmtId="0" fontId="10" fillId="0" borderId="0" xfId="0" applyFont="1" applyFill="1" applyProtection="1"/>
    <xf numFmtId="0" fontId="10" fillId="0" borderId="0" xfId="0" applyFont="1" applyFill="1" applyBorder="1" applyAlignment="1" applyProtection="1">
      <alignment horizontal="center" vertical="center"/>
    </xf>
    <xf numFmtId="0" fontId="0" fillId="6" borderId="14" xfId="0" applyFill="1" applyBorder="1" applyProtection="1">
      <protection locked="0"/>
    </xf>
    <xf numFmtId="0" fontId="0" fillId="6" borderId="3" xfId="0" applyFill="1" applyBorder="1" applyProtection="1">
      <protection locked="0"/>
    </xf>
    <xf numFmtId="0" fontId="5" fillId="6" borderId="3" xfId="0" applyFont="1" applyFill="1" applyBorder="1" applyProtection="1">
      <protection locked="0"/>
    </xf>
    <xf numFmtId="0" fontId="1" fillId="6" borderId="3" xfId="0" applyFont="1" applyFill="1" applyBorder="1" applyProtection="1">
      <protection locked="0"/>
    </xf>
    <xf numFmtId="0" fontId="0" fillId="6" borderId="3" xfId="0" applyFill="1" applyBorder="1" applyAlignment="1" applyProtection="1">
      <alignment horizontal="left" vertical="center"/>
      <protection locked="0"/>
    </xf>
    <xf numFmtId="0" fontId="0" fillId="6" borderId="3" xfId="0"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0" fontId="0" fillId="6" borderId="0" xfId="0" applyFill="1" applyBorder="1" applyProtection="1">
      <protection locked="0"/>
    </xf>
    <xf numFmtId="0" fontId="0" fillId="6" borderId="0" xfId="0" applyFill="1" applyBorder="1" applyAlignment="1" applyProtection="1">
      <alignment horizontal="center" vertical="center"/>
      <protection locked="0"/>
    </xf>
    <xf numFmtId="0" fontId="0" fillId="6" borderId="14" xfId="0" applyFill="1" applyBorder="1" applyAlignment="1" applyProtection="1">
      <alignment horizontal="center" vertical="center"/>
      <protection locked="0"/>
    </xf>
    <xf numFmtId="0" fontId="12"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10" fillId="0" borderId="0" xfId="0" applyFont="1"/>
    <xf numFmtId="0" fontId="0" fillId="0" borderId="0" xfId="0" applyFill="1" applyBorder="1" applyAlignment="1">
      <alignment horizontal="left" vertical="top" wrapText="1"/>
    </xf>
    <xf numFmtId="166" fontId="0" fillId="0" borderId="49" xfId="0" applyNumberFormat="1" applyFill="1" applyBorder="1" applyAlignment="1" applyProtection="1">
      <alignment horizontal="left" vertical="center"/>
      <protection hidden="1"/>
    </xf>
    <xf numFmtId="0" fontId="16" fillId="0" borderId="49" xfId="0" applyFont="1" applyFill="1" applyBorder="1" applyAlignment="1" applyProtection="1">
      <alignment horizontal="right" vertical="center"/>
      <protection hidden="1"/>
    </xf>
    <xf numFmtId="0" fontId="0" fillId="0" borderId="49" xfId="0" applyFill="1" applyBorder="1" applyAlignment="1" applyProtection="1">
      <alignment horizontal="right" vertical="center"/>
      <protection hidden="1"/>
    </xf>
    <xf numFmtId="0" fontId="0" fillId="0" borderId="57" xfId="0" applyFill="1" applyBorder="1" applyAlignment="1" applyProtection="1">
      <alignment horizontal="right" vertical="center"/>
      <protection hidden="1"/>
    </xf>
    <xf numFmtId="49" fontId="7" fillId="0" borderId="16" xfId="0" applyNumberFormat="1" applyFont="1" applyFill="1" applyBorder="1" applyAlignment="1" applyProtection="1">
      <alignment horizontal="center" vertical="center" wrapText="1"/>
      <protection hidden="1"/>
    </xf>
    <xf numFmtId="49" fontId="7" fillId="0" borderId="15" xfId="0" applyNumberFormat="1" applyFont="1" applyFill="1" applyBorder="1" applyAlignment="1" applyProtection="1">
      <alignment horizontal="center" vertical="center" wrapText="1"/>
      <protection hidden="1"/>
    </xf>
    <xf numFmtId="0" fontId="7" fillId="4" borderId="69" xfId="0" applyFont="1" applyFill="1" applyBorder="1" applyAlignment="1" applyProtection="1">
      <alignment horizontal="center" vertical="center" textRotation="90" wrapText="1"/>
      <protection hidden="1"/>
    </xf>
    <xf numFmtId="0" fontId="8" fillId="0" borderId="13"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7" fillId="0" borderId="7" xfId="0" applyFont="1" applyBorder="1" applyAlignment="1" applyProtection="1">
      <alignment horizontal="center" vertical="center"/>
      <protection hidden="1"/>
    </xf>
    <xf numFmtId="0" fontId="7" fillId="0" borderId="7" xfId="0" applyFont="1" applyFill="1" applyBorder="1" applyAlignment="1" applyProtection="1">
      <alignment horizontal="center" vertical="center" textRotation="90" wrapText="1"/>
      <protection hidden="1"/>
    </xf>
    <xf numFmtId="0" fontId="8" fillId="0" borderId="7" xfId="0" applyFont="1" applyBorder="1" applyAlignment="1" applyProtection="1">
      <alignment horizontal="center" vertical="center" textRotation="90" wrapText="1"/>
      <protection hidden="1"/>
    </xf>
    <xf numFmtId="0" fontId="8" fillId="6" borderId="34" xfId="0" applyFont="1" applyFill="1" applyBorder="1" applyAlignment="1" applyProtection="1">
      <alignment horizontal="center" vertical="center" wrapText="1" shrinkToFit="1"/>
      <protection locked="0" hidden="1"/>
    </xf>
    <xf numFmtId="0" fontId="8" fillId="6" borderId="63" xfId="0" applyNumberFormat="1" applyFont="1" applyFill="1" applyBorder="1" applyAlignment="1" applyProtection="1">
      <alignment horizontal="center" vertical="center"/>
      <protection locked="0" hidden="1"/>
    </xf>
    <xf numFmtId="0" fontId="8" fillId="6" borderId="32" xfId="0" applyFont="1" applyFill="1" applyBorder="1" applyAlignment="1" applyProtection="1">
      <alignment horizontal="center" vertical="center" wrapText="1" shrinkToFit="1"/>
      <protection locked="0" hidden="1"/>
    </xf>
    <xf numFmtId="0" fontId="8" fillId="6" borderId="64" xfId="0" applyNumberFormat="1" applyFont="1" applyFill="1" applyBorder="1" applyAlignment="1" applyProtection="1">
      <alignment horizontal="center" vertical="center"/>
      <protection locked="0" hidden="1"/>
    </xf>
    <xf numFmtId="165" fontId="8" fillId="0" borderId="9" xfId="0" applyNumberFormat="1" applyFont="1" applyFill="1" applyBorder="1" applyAlignment="1" applyProtection="1">
      <alignment horizontal="center" vertical="center"/>
      <protection hidden="1"/>
    </xf>
    <xf numFmtId="0" fontId="8" fillId="6" borderId="33" xfId="0" applyFont="1" applyFill="1" applyBorder="1" applyAlignment="1" applyProtection="1">
      <alignment horizontal="center" vertical="center" wrapText="1" shrinkToFit="1"/>
      <protection locked="0" hidden="1"/>
    </xf>
    <xf numFmtId="165" fontId="8" fillId="0" borderId="46" xfId="0" applyNumberFormat="1" applyFont="1" applyFill="1" applyBorder="1" applyAlignment="1" applyProtection="1">
      <alignment horizontal="center" vertical="center"/>
      <protection hidden="1"/>
    </xf>
    <xf numFmtId="165" fontId="8" fillId="0" borderId="61" xfId="0" applyNumberFormat="1" applyFont="1" applyFill="1" applyBorder="1" applyAlignment="1" applyProtection="1">
      <alignment horizontal="center" vertical="center"/>
      <protection hidden="1"/>
    </xf>
    <xf numFmtId="0" fontId="8" fillId="6" borderId="65" xfId="0" applyNumberFormat="1" applyFont="1" applyFill="1" applyBorder="1" applyAlignment="1" applyProtection="1">
      <alignment horizontal="center" vertical="center"/>
      <protection locked="0" hidden="1"/>
    </xf>
    <xf numFmtId="165" fontId="8" fillId="0" borderId="87" xfId="0" applyNumberFormat="1" applyFont="1" applyFill="1" applyBorder="1" applyAlignment="1" applyProtection="1">
      <alignment horizontal="center" vertical="center"/>
      <protection hidden="1"/>
    </xf>
    <xf numFmtId="0" fontId="8" fillId="6" borderId="41" xfId="0" applyNumberFormat="1" applyFont="1" applyFill="1" applyBorder="1" applyAlignment="1" applyProtection="1">
      <alignment horizontal="center" vertical="center"/>
      <protection locked="0" hidden="1"/>
    </xf>
    <xf numFmtId="165" fontId="8" fillId="0" borderId="81" xfId="0" applyNumberFormat="1" applyFont="1" applyFill="1" applyBorder="1" applyAlignment="1" applyProtection="1">
      <alignment horizontal="center" vertical="center"/>
      <protection hidden="1"/>
    </xf>
    <xf numFmtId="165" fontId="8" fillId="0" borderId="83" xfId="0" applyNumberFormat="1" applyFont="1" applyFill="1" applyBorder="1" applyAlignment="1" applyProtection="1">
      <alignment horizontal="center" vertical="center"/>
      <protection hidden="1"/>
    </xf>
    <xf numFmtId="165" fontId="8" fillId="0" borderId="88" xfId="0" applyNumberFormat="1" applyFont="1" applyFill="1" applyBorder="1" applyAlignment="1" applyProtection="1">
      <alignment horizontal="center" vertical="center"/>
      <protection hidden="1"/>
    </xf>
    <xf numFmtId="165" fontId="8" fillId="0" borderId="89" xfId="0" applyNumberFormat="1" applyFont="1" applyFill="1" applyBorder="1" applyAlignment="1" applyProtection="1">
      <alignment horizontal="center" vertical="center"/>
      <protection hidden="1"/>
    </xf>
    <xf numFmtId="165" fontId="8" fillId="0" borderId="27" xfId="0" applyNumberFormat="1" applyFont="1" applyFill="1" applyBorder="1" applyAlignment="1" applyProtection="1">
      <alignment horizontal="center" vertical="center"/>
      <protection hidden="1"/>
    </xf>
    <xf numFmtId="165" fontId="8" fillId="0" borderId="82" xfId="0" applyNumberFormat="1" applyFont="1" applyFill="1" applyBorder="1" applyAlignment="1" applyProtection="1">
      <alignment horizontal="center" vertical="center"/>
      <protection hidden="1"/>
    </xf>
    <xf numFmtId="167" fontId="8" fillId="0" borderId="82" xfId="0" applyNumberFormat="1" applyFont="1" applyFill="1" applyBorder="1" applyAlignment="1" applyProtection="1">
      <alignment horizontal="center" vertical="center"/>
      <protection hidden="1"/>
    </xf>
    <xf numFmtId="167" fontId="8" fillId="0" borderId="87" xfId="0" applyNumberFormat="1" applyFont="1" applyFill="1" applyBorder="1" applyAlignment="1" applyProtection="1">
      <alignment horizontal="center" vertical="center"/>
      <protection hidden="1"/>
    </xf>
    <xf numFmtId="0" fontId="8" fillId="6" borderId="43" xfId="0" applyFont="1" applyFill="1" applyBorder="1" applyAlignment="1" applyProtection="1">
      <alignment horizontal="center" vertical="center" wrapText="1" shrinkToFit="1"/>
      <protection locked="0" hidden="1"/>
    </xf>
    <xf numFmtId="165" fontId="8" fillId="3" borderId="1" xfId="0" applyNumberFormat="1" applyFont="1" applyFill="1" applyBorder="1" applyAlignment="1" applyProtection="1">
      <alignment horizontal="center" vertical="center"/>
      <protection hidden="1"/>
    </xf>
    <xf numFmtId="165" fontId="8" fillId="3" borderId="67" xfId="0" applyNumberFormat="1" applyFont="1" applyFill="1" applyBorder="1" applyAlignment="1" applyProtection="1">
      <alignment horizontal="center" vertical="center"/>
      <protection hidden="1"/>
    </xf>
    <xf numFmtId="165" fontId="8" fillId="3" borderId="49" xfId="0" applyNumberFormat="1" applyFont="1" applyFill="1" applyBorder="1" applyAlignment="1" applyProtection="1">
      <alignment horizontal="center" vertical="center"/>
      <protection hidden="1"/>
    </xf>
    <xf numFmtId="165" fontId="8" fillId="3" borderId="72" xfId="0" applyNumberFormat="1" applyFont="1" applyFill="1" applyBorder="1" applyAlignment="1" applyProtection="1">
      <alignment horizontal="center" vertical="center"/>
      <protection hidden="1"/>
    </xf>
    <xf numFmtId="168" fontId="8" fillId="3" borderId="57" xfId="0" applyNumberFormat="1" applyFont="1" applyFill="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8" fillId="0" borderId="17" xfId="0" applyFont="1" applyFill="1" applyBorder="1" applyAlignment="1" applyProtection="1">
      <alignment horizontal="center" vertical="center" wrapText="1" shrinkToFit="1"/>
      <protection hidden="1"/>
    </xf>
    <xf numFmtId="0" fontId="0" fillId="0" borderId="18" xfId="0" applyFill="1" applyBorder="1" applyAlignment="1" applyProtection="1">
      <protection hidden="1"/>
    </xf>
    <xf numFmtId="9" fontId="7" fillId="0" borderId="18" xfId="0" applyNumberFormat="1" applyFont="1" applyFill="1" applyBorder="1" applyAlignment="1" applyProtection="1">
      <alignment horizontal="center" vertical="center"/>
      <protection hidden="1"/>
    </xf>
    <xf numFmtId="0" fontId="7" fillId="0" borderId="18" xfId="0" applyFont="1" applyFill="1" applyBorder="1" applyAlignment="1" applyProtection="1">
      <alignment horizontal="center" vertical="center"/>
      <protection hidden="1"/>
    </xf>
    <xf numFmtId="4" fontId="7" fillId="0" borderId="7" xfId="0" applyNumberFormat="1" applyFont="1" applyFill="1" applyBorder="1" applyAlignment="1" applyProtection="1">
      <alignment horizontal="center" vertical="center"/>
      <protection hidden="1"/>
    </xf>
    <xf numFmtId="0" fontId="8" fillId="6" borderId="42" xfId="0" applyFont="1" applyFill="1" applyBorder="1" applyAlignment="1" applyProtection="1">
      <alignment horizontal="center" vertical="center" wrapText="1" shrinkToFit="1"/>
      <protection locked="0" hidden="1"/>
    </xf>
    <xf numFmtId="0" fontId="8" fillId="6" borderId="94" xfId="0" applyNumberFormat="1" applyFont="1" applyFill="1" applyBorder="1" applyAlignment="1" applyProtection="1">
      <alignment horizontal="center" vertical="center"/>
      <protection locked="0" hidden="1"/>
    </xf>
    <xf numFmtId="165" fontId="8" fillId="0" borderId="38" xfId="0" applyNumberFormat="1" applyFont="1" applyFill="1" applyBorder="1" applyAlignment="1" applyProtection="1">
      <alignment horizontal="center" vertical="center"/>
      <protection hidden="1"/>
    </xf>
    <xf numFmtId="165" fontId="8" fillId="0" borderId="26" xfId="0" applyNumberFormat="1" applyFont="1" applyFill="1" applyBorder="1" applyAlignment="1" applyProtection="1">
      <alignment horizontal="center" vertical="center"/>
      <protection hidden="1"/>
    </xf>
    <xf numFmtId="165" fontId="8" fillId="0" borderId="95" xfId="0" applyNumberFormat="1" applyFont="1" applyFill="1" applyBorder="1" applyAlignment="1" applyProtection="1">
      <alignment horizontal="center" vertical="center"/>
      <protection hidden="1"/>
    </xf>
    <xf numFmtId="0" fontId="11" fillId="0" borderId="17" xfId="0" applyFont="1" applyBorder="1" applyProtection="1">
      <protection hidden="1"/>
    </xf>
    <xf numFmtId="0" fontId="8" fillId="0" borderId="18" xfId="0" applyFont="1" applyBorder="1" applyProtection="1">
      <protection hidden="1"/>
    </xf>
    <xf numFmtId="0" fontId="11" fillId="0" borderId="18" xfId="0" applyFont="1" applyFill="1" applyBorder="1" applyProtection="1">
      <protection hidden="1"/>
    </xf>
    <xf numFmtId="0" fontId="8" fillId="0" borderId="18" xfId="0" applyFont="1" applyFill="1" applyBorder="1" applyProtection="1">
      <protection hidden="1"/>
    </xf>
    <xf numFmtId="0" fontId="11" fillId="0" borderId="18" xfId="0" applyFont="1" applyFill="1" applyBorder="1" applyAlignment="1" applyProtection="1">
      <alignment horizontal="left" vertical="center"/>
      <protection hidden="1"/>
    </xf>
    <xf numFmtId="0" fontId="11" fillId="0" borderId="18" xfId="0" applyFont="1" applyFill="1" applyBorder="1" applyAlignment="1" applyProtection="1">
      <alignment horizontal="center" vertical="center"/>
      <protection hidden="1"/>
    </xf>
    <xf numFmtId="0" fontId="8" fillId="0" borderId="18" xfId="0" applyFont="1" applyFill="1" applyBorder="1" applyAlignment="1" applyProtection="1">
      <alignment horizontal="center" vertical="center"/>
      <protection hidden="1"/>
    </xf>
    <xf numFmtId="0" fontId="8" fillId="0" borderId="19" xfId="0" applyFont="1" applyFill="1" applyBorder="1" applyAlignment="1" applyProtection="1">
      <alignment horizontal="center" vertical="center"/>
      <protection hidden="1"/>
    </xf>
    <xf numFmtId="0" fontId="17" fillId="5" borderId="11" xfId="0" applyFont="1" applyFill="1" applyBorder="1" applyAlignment="1" applyProtection="1">
      <alignment horizontal="center" vertical="center"/>
      <protection hidden="1"/>
    </xf>
    <xf numFmtId="0" fontId="17" fillId="5" borderId="0" xfId="0" applyFont="1" applyFill="1" applyBorder="1" applyAlignment="1" applyProtection="1">
      <alignment horizontal="center" vertical="center"/>
      <protection hidden="1"/>
    </xf>
    <xf numFmtId="0" fontId="3" fillId="5" borderId="59" xfId="0" applyFont="1" applyFill="1" applyBorder="1" applyAlignment="1" applyProtection="1">
      <alignment horizontal="center" vertical="center"/>
      <protection hidden="1"/>
    </xf>
    <xf numFmtId="0" fontId="3" fillId="5" borderId="28" xfId="0" applyFont="1" applyFill="1" applyBorder="1" applyAlignment="1" applyProtection="1">
      <alignment horizontal="center" vertical="center"/>
      <protection hidden="1"/>
    </xf>
    <xf numFmtId="0" fontId="3" fillId="5" borderId="55"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protection hidden="1"/>
    </xf>
    <xf numFmtId="4" fontId="17" fillId="0" borderId="0" xfId="0" applyNumberFormat="1" applyFont="1" applyFill="1" applyBorder="1" applyAlignment="1" applyProtection="1">
      <alignment horizontal="center" vertical="center"/>
      <protection hidden="1"/>
    </xf>
    <xf numFmtId="0" fontId="3" fillId="5" borderId="18"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wrapText="1" shrinkToFit="1"/>
      <protection hidden="1"/>
    </xf>
    <xf numFmtId="0" fontId="18" fillId="0" borderId="0" xfId="0" applyFont="1" applyFill="1" applyBorder="1" applyAlignment="1" applyProtection="1">
      <protection hidden="1"/>
    </xf>
    <xf numFmtId="0" fontId="0" fillId="0" borderId="0" xfId="0" applyFill="1" applyBorder="1" applyAlignment="1" applyProtection="1">
      <protection hidden="1"/>
    </xf>
    <xf numFmtId="9" fontId="17" fillId="0" borderId="0" xfId="0" applyNumberFormat="1" applyFont="1" applyFill="1" applyBorder="1" applyAlignment="1" applyProtection="1">
      <alignment horizontal="center" vertical="center"/>
      <protection hidden="1"/>
    </xf>
    <xf numFmtId="0" fontId="5" fillId="0" borderId="0" xfId="0" applyFont="1" applyFill="1" applyProtection="1">
      <protection hidden="1"/>
    </xf>
    <xf numFmtId="0" fontId="5" fillId="0" borderId="0" xfId="0" applyFont="1" applyFill="1" applyAlignment="1" applyProtection="1">
      <alignment horizontal="left" vertical="center"/>
      <protection hidden="1"/>
    </xf>
    <xf numFmtId="0" fontId="5" fillId="0" borderId="0" xfId="0" applyFont="1" applyFill="1" applyAlignment="1" applyProtection="1">
      <alignment horizontal="center" vertical="center"/>
      <protection hidden="1"/>
    </xf>
    <xf numFmtId="0" fontId="32" fillId="7" borderId="108" xfId="1" applyFont="1" applyFill="1" applyBorder="1" applyAlignment="1">
      <alignment horizontal="center" vertical="center" wrapText="1"/>
    </xf>
    <xf numFmtId="0" fontId="33" fillId="7" borderId="103" xfId="1" applyFont="1" applyFill="1" applyBorder="1" applyAlignment="1">
      <alignment horizontal="center" vertical="center" wrapText="1"/>
    </xf>
    <xf numFmtId="0" fontId="32" fillId="7" borderId="103" xfId="1" applyFont="1" applyFill="1" applyBorder="1" applyAlignment="1">
      <alignment horizontal="center" vertical="center" wrapText="1"/>
    </xf>
    <xf numFmtId="0" fontId="32" fillId="7" borderId="110" xfId="1" applyFont="1" applyFill="1" applyBorder="1" applyAlignment="1">
      <alignment horizontal="center" vertical="center" wrapText="1"/>
    </xf>
    <xf numFmtId="0" fontId="11" fillId="8" borderId="103" xfId="1" applyFont="1" applyFill="1" applyBorder="1" applyAlignment="1">
      <alignment horizontal="center" vertical="top" wrapText="1"/>
    </xf>
    <xf numFmtId="0" fontId="36" fillId="8" borderId="117" xfId="1" applyFont="1" applyFill="1" applyBorder="1" applyAlignment="1">
      <alignment horizontal="left" vertical="top" wrapText="1"/>
    </xf>
    <xf numFmtId="0" fontId="36" fillId="8" borderId="118" xfId="1" applyFont="1" applyFill="1" applyBorder="1" applyAlignment="1">
      <alignment horizontal="left" vertical="top" wrapText="1"/>
    </xf>
    <xf numFmtId="0" fontId="11" fillId="9" borderId="103" xfId="1" applyFont="1" applyFill="1" applyBorder="1" applyAlignment="1">
      <alignment horizontal="center" vertical="top" wrapText="1"/>
    </xf>
    <xf numFmtId="0" fontId="36" fillId="9" borderId="118" xfId="1" applyFont="1" applyFill="1" applyBorder="1" applyAlignment="1">
      <alignment horizontal="left" vertical="top" wrapText="1"/>
    </xf>
    <xf numFmtId="0" fontId="11" fillId="8" borderId="103" xfId="1" applyFont="1" applyFill="1" applyBorder="1" applyAlignment="1">
      <alignment horizontal="center" vertical="center" wrapText="1"/>
    </xf>
    <xf numFmtId="0" fontId="36" fillId="9" borderId="119" xfId="1" applyFont="1" applyFill="1" applyBorder="1" applyAlignment="1">
      <alignment horizontal="left" vertical="top" wrapText="1"/>
    </xf>
    <xf numFmtId="0" fontId="11" fillId="8" borderId="110" xfId="1" applyFont="1" applyFill="1" applyBorder="1" applyAlignment="1">
      <alignment horizontal="center" vertical="top" wrapText="1"/>
    </xf>
    <xf numFmtId="0" fontId="36" fillId="8" borderId="110" xfId="1" applyFont="1" applyFill="1" applyBorder="1" applyAlignment="1">
      <alignment horizontal="left" vertical="top" wrapText="1"/>
    </xf>
    <xf numFmtId="0" fontId="36" fillId="8" borderId="103" xfId="1" applyFont="1" applyFill="1" applyBorder="1" applyAlignment="1">
      <alignment horizontal="left" vertical="top" wrapText="1"/>
    </xf>
    <xf numFmtId="0" fontId="36" fillId="9" borderId="103" xfId="1" applyFont="1" applyFill="1" applyBorder="1" applyAlignment="1">
      <alignment horizontal="left" vertical="top" wrapText="1"/>
    </xf>
    <xf numFmtId="0" fontId="11" fillId="8" borderId="102" xfId="1" applyFont="1" applyFill="1" applyBorder="1" applyAlignment="1">
      <alignment horizontal="right" vertical="top" wrapText="1" indent="1"/>
    </xf>
    <xf numFmtId="0" fontId="11" fillId="8" borderId="102" xfId="1" applyFont="1" applyFill="1" applyBorder="1" applyAlignment="1">
      <alignment horizontal="center" vertical="top" wrapText="1"/>
    </xf>
    <xf numFmtId="0" fontId="11" fillId="8" borderId="102" xfId="1" applyFont="1" applyFill="1" applyBorder="1" applyAlignment="1">
      <alignment horizontal="left" vertical="top" wrapText="1" indent="2"/>
    </xf>
    <xf numFmtId="0" fontId="36" fillId="8" borderId="102" xfId="1" applyFont="1" applyFill="1" applyBorder="1" applyAlignment="1">
      <alignment horizontal="left" vertical="top" wrapText="1"/>
    </xf>
    <xf numFmtId="0" fontId="11" fillId="9" borderId="102" xfId="1" applyFont="1" applyFill="1" applyBorder="1" applyAlignment="1">
      <alignment horizontal="right" vertical="top" wrapText="1" indent="1"/>
    </xf>
    <xf numFmtId="0" fontId="11" fillId="9" borderId="102" xfId="1" applyFont="1" applyFill="1" applyBorder="1" applyAlignment="1">
      <alignment horizontal="center" vertical="top" wrapText="1"/>
    </xf>
    <xf numFmtId="0" fontId="11" fillId="9" borderId="102" xfId="1" applyFont="1" applyFill="1" applyBorder="1" applyAlignment="1">
      <alignment horizontal="left" vertical="top" wrapText="1" indent="2"/>
    </xf>
    <xf numFmtId="0" fontId="36" fillId="9" borderId="102" xfId="1" applyFont="1" applyFill="1" applyBorder="1" applyAlignment="1">
      <alignment horizontal="left" vertical="top" wrapText="1"/>
    </xf>
    <xf numFmtId="0" fontId="11" fillId="8" borderId="102" xfId="1" applyFont="1" applyFill="1" applyBorder="1" applyAlignment="1">
      <alignment horizontal="left" vertical="top" wrapText="1" indent="1"/>
    </xf>
    <xf numFmtId="0" fontId="28" fillId="8" borderId="111" xfId="1" applyFont="1" applyFill="1" applyBorder="1" applyAlignment="1">
      <alignment horizontal="left" vertical="top" wrapText="1"/>
    </xf>
    <xf numFmtId="0" fontId="11" fillId="8" borderId="4" xfId="1" applyFont="1" applyFill="1" applyBorder="1" applyAlignment="1">
      <alignment horizontal="right" vertical="top" wrapText="1" indent="1"/>
    </xf>
    <xf numFmtId="0" fontId="36" fillId="8" borderId="4" xfId="1" applyFont="1" applyFill="1" applyBorder="1" applyAlignment="1">
      <alignment horizontal="left" vertical="top" wrapText="1"/>
    </xf>
    <xf numFmtId="0" fontId="11" fillId="8" borderId="4" xfId="1" applyFont="1" applyFill="1" applyBorder="1" applyAlignment="1">
      <alignment horizontal="center" vertical="top" wrapText="1"/>
    </xf>
    <xf numFmtId="0" fontId="11" fillId="8" borderId="15" xfId="1" applyFont="1" applyFill="1" applyBorder="1" applyAlignment="1">
      <alignment horizontal="right" vertical="top" wrapText="1" indent="1"/>
    </xf>
    <xf numFmtId="0" fontId="36" fillId="8" borderId="15" xfId="1" applyFont="1" applyFill="1" applyBorder="1" applyAlignment="1">
      <alignment horizontal="left" vertical="top" wrapText="1"/>
    </xf>
    <xf numFmtId="0" fontId="11" fillId="8" borderId="15" xfId="1" applyFont="1" applyFill="1" applyBorder="1" applyAlignment="1">
      <alignment horizontal="center" vertical="top" wrapText="1"/>
    </xf>
    <xf numFmtId="0" fontId="0" fillId="0" borderId="28" xfId="0" applyBorder="1"/>
    <xf numFmtId="0" fontId="28" fillId="8" borderId="103" xfId="1" applyFont="1" applyFill="1" applyBorder="1" applyAlignment="1">
      <alignment horizontal="left" vertical="top" wrapText="1"/>
    </xf>
    <xf numFmtId="0" fontId="28" fillId="9" borderId="103" xfId="1" applyFont="1" applyFill="1" applyBorder="1" applyAlignment="1">
      <alignment horizontal="left" vertical="top" wrapText="1"/>
    </xf>
    <xf numFmtId="0" fontId="28" fillId="8" borderId="110" xfId="1" applyFont="1" applyFill="1" applyBorder="1" applyAlignment="1">
      <alignment horizontal="left" vertical="top" wrapText="1"/>
    </xf>
    <xf numFmtId="0" fontId="28" fillId="9" borderId="110" xfId="1" applyFont="1" applyFill="1" applyBorder="1" applyAlignment="1">
      <alignment horizontal="left" vertical="top" wrapText="1"/>
    </xf>
    <xf numFmtId="165" fontId="29" fillId="0" borderId="102" xfId="1" applyNumberFormat="1" applyFont="1" applyFill="1" applyBorder="1" applyAlignment="1">
      <alignment horizontal="center" vertical="center" wrapText="1"/>
    </xf>
    <xf numFmtId="0" fontId="28" fillId="8" borderId="105" xfId="1" applyFont="1" applyFill="1" applyBorder="1" applyAlignment="1">
      <alignment horizontal="left" vertical="top" wrapText="1"/>
    </xf>
    <xf numFmtId="0" fontId="28" fillId="9" borderId="105" xfId="1" applyFont="1" applyFill="1" applyBorder="1" applyAlignment="1">
      <alignment horizontal="left" vertical="top" wrapText="1"/>
    </xf>
    <xf numFmtId="0" fontId="28" fillId="8" borderId="104" xfId="1" applyFont="1" applyFill="1" applyBorder="1" applyAlignment="1">
      <alignment horizontal="left" vertical="top" wrapText="1"/>
    </xf>
    <xf numFmtId="0" fontId="28" fillId="9" borderId="104" xfId="1" applyFont="1" applyFill="1" applyBorder="1" applyAlignment="1">
      <alignment horizontal="left" vertical="top" wrapText="1"/>
    </xf>
    <xf numFmtId="0" fontId="28" fillId="8" borderId="109" xfId="1" applyFont="1" applyFill="1" applyBorder="1" applyAlignment="1">
      <alignment horizontal="left" vertical="top" wrapText="1"/>
    </xf>
    <xf numFmtId="0" fontId="11" fillId="8" borderId="103" xfId="1" applyFont="1" applyFill="1" applyBorder="1" applyAlignment="1">
      <alignment horizontal="left" vertical="top" wrapText="1"/>
    </xf>
    <xf numFmtId="0" fontId="11" fillId="9" borderId="102" xfId="1" applyFont="1" applyFill="1" applyBorder="1" applyAlignment="1">
      <alignment horizontal="left" vertical="top" wrapText="1" indent="1"/>
    </xf>
    <xf numFmtId="0" fontId="11" fillId="9" borderId="103" xfId="1" applyFont="1" applyFill="1" applyBorder="1" applyAlignment="1">
      <alignment horizontal="left" vertical="top" wrapText="1"/>
    </xf>
    <xf numFmtId="0" fontId="36" fillId="9" borderId="110" xfId="1" applyFont="1" applyFill="1" applyBorder="1" applyAlignment="1">
      <alignment horizontal="left" vertical="top" wrapText="1"/>
    </xf>
    <xf numFmtId="0" fontId="36" fillId="9" borderId="110" xfId="1" applyFont="1" applyFill="1" applyBorder="1" applyAlignment="1">
      <alignment horizontal="center" vertical="top" wrapText="1"/>
    </xf>
    <xf numFmtId="0" fontId="11" fillId="9" borderId="102" xfId="1" applyFont="1" applyFill="1" applyBorder="1" applyAlignment="1">
      <alignment horizontal="left" vertical="center" wrapText="1" indent="1"/>
    </xf>
    <xf numFmtId="0" fontId="32" fillId="7" borderId="113" xfId="1" applyFont="1" applyFill="1" applyBorder="1" applyAlignment="1">
      <alignment horizontal="center" vertical="center" wrapText="1"/>
    </xf>
    <xf numFmtId="0" fontId="34" fillId="8" borderId="105" xfId="1" applyFont="1" applyFill="1" applyBorder="1" applyAlignment="1">
      <alignment horizontal="left" vertical="top" wrapText="1"/>
    </xf>
    <xf numFmtId="0" fontId="34" fillId="9" borderId="105" xfId="1" applyFont="1" applyFill="1" applyBorder="1" applyAlignment="1">
      <alignment horizontal="left" vertical="top" wrapText="1"/>
    </xf>
    <xf numFmtId="0" fontId="34" fillId="9" borderId="111" xfId="1" applyFont="1" applyFill="1" applyBorder="1" applyAlignment="1">
      <alignment horizontal="left" vertical="top" wrapText="1"/>
    </xf>
    <xf numFmtId="0" fontId="33" fillId="7" borderId="122" xfId="1" applyFont="1" applyFill="1" applyBorder="1" applyAlignment="1">
      <alignment horizontal="center" vertical="center" wrapText="1"/>
    </xf>
    <xf numFmtId="0" fontId="32" fillId="7" borderId="123" xfId="1" applyFont="1" applyFill="1" applyBorder="1" applyAlignment="1">
      <alignment horizontal="center" vertical="center" wrapText="1"/>
    </xf>
    <xf numFmtId="2" fontId="33" fillId="8" borderId="124" xfId="1" applyNumberFormat="1" applyFont="1" applyFill="1" applyBorder="1" applyAlignment="1">
      <alignment horizontal="center" vertical="top" wrapText="1"/>
    </xf>
    <xf numFmtId="2" fontId="33" fillId="9" borderId="124" xfId="1" applyNumberFormat="1" applyFont="1" applyFill="1" applyBorder="1" applyAlignment="1">
      <alignment horizontal="center" vertical="top" wrapText="1"/>
    </xf>
    <xf numFmtId="2" fontId="33" fillId="8" borderId="124" xfId="1" applyNumberFormat="1" applyFont="1" applyFill="1" applyBorder="1" applyAlignment="1">
      <alignment horizontal="center" vertical="center" wrapText="1"/>
    </xf>
    <xf numFmtId="2" fontId="33" fillId="8" borderId="125" xfId="1" applyNumberFormat="1" applyFont="1" applyFill="1" applyBorder="1" applyAlignment="1">
      <alignment horizontal="center" vertical="top" wrapText="1"/>
    </xf>
    <xf numFmtId="2" fontId="33" fillId="9" borderId="126" xfId="1" applyNumberFormat="1" applyFont="1" applyFill="1" applyBorder="1" applyAlignment="1">
      <alignment horizontal="center" vertical="top" wrapText="1"/>
    </xf>
    <xf numFmtId="2" fontId="33" fillId="8" borderId="127" xfId="1" applyNumberFormat="1" applyFont="1" applyFill="1" applyBorder="1" applyAlignment="1">
      <alignment horizontal="center" vertical="top" wrapText="1"/>
    </xf>
    <xf numFmtId="2" fontId="33" fillId="9" borderId="127" xfId="1" applyNumberFormat="1" applyFont="1" applyFill="1" applyBorder="1" applyAlignment="1">
      <alignment horizontal="center" vertical="top" wrapText="1"/>
    </xf>
    <xf numFmtId="2" fontId="33" fillId="8" borderId="128" xfId="1" applyNumberFormat="1" applyFont="1" applyFill="1" applyBorder="1" applyAlignment="1">
      <alignment horizontal="center" vertical="top" wrapText="1"/>
    </xf>
    <xf numFmtId="0" fontId="0" fillId="0" borderId="12" xfId="0" applyBorder="1"/>
    <xf numFmtId="0" fontId="0" fillId="0" borderId="51" xfId="0" applyBorder="1"/>
    <xf numFmtId="2" fontId="33" fillId="9" borderId="129" xfId="1" applyNumberFormat="1" applyFont="1" applyFill="1" applyBorder="1" applyAlignment="1">
      <alignment horizontal="left" vertical="top" wrapText="1" indent="2"/>
    </xf>
    <xf numFmtId="2" fontId="33" fillId="8" borderId="127" xfId="1" applyNumberFormat="1" applyFont="1" applyFill="1" applyBorder="1" applyAlignment="1">
      <alignment horizontal="left" vertical="top" wrapText="1" indent="2"/>
    </xf>
    <xf numFmtId="2" fontId="33" fillId="9" borderId="127" xfId="1" applyNumberFormat="1" applyFont="1" applyFill="1" applyBorder="1" applyAlignment="1">
      <alignment horizontal="left" vertical="center" wrapText="1" indent="2"/>
    </xf>
    <xf numFmtId="0" fontId="34" fillId="9" borderId="130" xfId="1" applyFont="1" applyFill="1" applyBorder="1" applyAlignment="1">
      <alignment horizontal="left" vertical="top" wrapText="1"/>
    </xf>
    <xf numFmtId="0" fontId="11" fillId="9" borderId="131" xfId="1" applyFont="1" applyFill="1" applyBorder="1" applyAlignment="1">
      <alignment horizontal="left" vertical="top" wrapText="1" indent="1"/>
    </xf>
    <xf numFmtId="0" fontId="36" fillId="9" borderId="132" xfId="1" applyFont="1" applyFill="1" applyBorder="1" applyAlignment="1">
      <alignment horizontal="left" vertical="top" wrapText="1"/>
    </xf>
    <xf numFmtId="0" fontId="28" fillId="9" borderId="132" xfId="1" applyFont="1" applyFill="1" applyBorder="1" applyAlignment="1">
      <alignment horizontal="left" vertical="top" wrapText="1"/>
    </xf>
    <xf numFmtId="2" fontId="33" fillId="9" borderId="133" xfId="1" applyNumberFormat="1" applyFont="1" applyFill="1" applyBorder="1" applyAlignment="1">
      <alignment horizontal="left" vertical="top" wrapText="1" indent="2"/>
    </xf>
    <xf numFmtId="0" fontId="28" fillId="0" borderId="102" xfId="1" applyFont="1" applyFill="1" applyBorder="1" applyAlignment="1">
      <alignment horizontal="left" vertical="top" wrapText="1"/>
    </xf>
    <xf numFmtId="0" fontId="26" fillId="0" borderId="102" xfId="1" applyFill="1" applyBorder="1" applyAlignment="1">
      <alignment horizontal="left" vertical="top" wrapText="1"/>
    </xf>
    <xf numFmtId="0" fontId="28" fillId="0" borderId="102" xfId="1" applyFont="1" applyFill="1" applyBorder="1" applyAlignment="1">
      <alignment horizontal="right" vertical="top" wrapText="1"/>
    </xf>
    <xf numFmtId="169" fontId="29" fillId="0" borderId="102" xfId="1" applyNumberFormat="1" applyFont="1" applyFill="1" applyBorder="1" applyAlignment="1">
      <alignment horizontal="right" vertical="top" wrapText="1"/>
    </xf>
    <xf numFmtId="0" fontId="28" fillId="0" borderId="102" xfId="1" applyFont="1" applyFill="1" applyBorder="1" applyAlignment="1">
      <alignment horizontal="left" vertical="center" wrapText="1"/>
    </xf>
    <xf numFmtId="0" fontId="28" fillId="0" borderId="106" xfId="1" applyFont="1" applyFill="1" applyBorder="1" applyAlignment="1">
      <alignment horizontal="left" wrapText="1"/>
    </xf>
    <xf numFmtId="0" fontId="28" fillId="0" borderId="112" xfId="1" applyFont="1" applyFill="1" applyBorder="1" applyAlignment="1">
      <alignment horizontal="left" wrapText="1"/>
    </xf>
    <xf numFmtId="0" fontId="28" fillId="0" borderId="107" xfId="1" applyFont="1" applyFill="1" applyBorder="1" applyAlignment="1">
      <alignment horizontal="left" wrapText="1"/>
    </xf>
    <xf numFmtId="0" fontId="28" fillId="0" borderId="102" xfId="1" applyFont="1" applyFill="1" applyBorder="1" applyAlignment="1">
      <alignment horizontal="left" vertical="top" wrapText="1"/>
    </xf>
    <xf numFmtId="0" fontId="26" fillId="0" borderId="102" xfId="1" applyFill="1" applyBorder="1" applyAlignment="1">
      <alignment horizontal="left" vertical="top" wrapText="1"/>
    </xf>
    <xf numFmtId="0" fontId="28" fillId="0" borderId="102" xfId="1" applyFont="1" applyFill="1" applyBorder="1" applyAlignment="1">
      <alignment horizontal="right" vertical="top" wrapText="1"/>
    </xf>
    <xf numFmtId="169" fontId="29" fillId="0" borderId="102" xfId="1" applyNumberFormat="1" applyFont="1" applyFill="1" applyBorder="1" applyAlignment="1">
      <alignment horizontal="center" vertical="top" wrapText="1"/>
    </xf>
    <xf numFmtId="0" fontId="28" fillId="0" borderId="0" xfId="1" applyFont="1" applyFill="1" applyBorder="1" applyAlignment="1">
      <alignment horizontal="left" vertical="top"/>
    </xf>
    <xf numFmtId="0" fontId="26" fillId="0" borderId="0" xfId="1" applyFill="1" applyBorder="1" applyAlignment="1">
      <alignment horizontal="left" vertical="top"/>
    </xf>
    <xf numFmtId="0" fontId="28" fillId="0" borderId="106" xfId="1" applyFont="1" applyFill="1" applyBorder="1" applyAlignment="1">
      <alignment horizontal="left" wrapText="1"/>
    </xf>
    <xf numFmtId="0" fontId="28" fillId="0" borderId="112" xfId="1" applyFont="1" applyFill="1" applyBorder="1" applyAlignment="1">
      <alignment horizontal="left" wrapText="1"/>
    </xf>
    <xf numFmtId="0" fontId="28" fillId="0" borderId="107" xfId="1" applyFont="1" applyFill="1" applyBorder="1" applyAlignment="1">
      <alignment horizontal="left" wrapText="1"/>
    </xf>
    <xf numFmtId="0" fontId="28" fillId="0" borderId="102" xfId="1" applyFont="1" applyFill="1" applyBorder="1" applyAlignment="1">
      <alignment horizontal="left" vertical="top" wrapText="1"/>
    </xf>
    <xf numFmtId="0" fontId="26" fillId="0" borderId="102" xfId="1" applyFill="1" applyBorder="1" applyAlignment="1">
      <alignment horizontal="left" vertical="top" wrapText="1"/>
    </xf>
    <xf numFmtId="0" fontId="28" fillId="0" borderId="102" xfId="1" applyFont="1" applyFill="1" applyBorder="1" applyAlignment="1">
      <alignment horizontal="center" vertical="top" wrapText="1"/>
    </xf>
    <xf numFmtId="0" fontId="28" fillId="0" borderId="106" xfId="1" applyFont="1" applyFill="1" applyBorder="1" applyAlignment="1">
      <alignment horizontal="left" vertical="top" wrapText="1"/>
    </xf>
    <xf numFmtId="0" fontId="28" fillId="0" borderId="112" xfId="1" applyFont="1" applyFill="1" applyBorder="1" applyAlignment="1">
      <alignment horizontal="left" vertical="top" wrapText="1"/>
    </xf>
    <xf numFmtId="0" fontId="28" fillId="0" borderId="107" xfId="1" applyFont="1" applyFill="1" applyBorder="1" applyAlignment="1">
      <alignment horizontal="left" vertical="top" wrapText="1"/>
    </xf>
    <xf numFmtId="169" fontId="29" fillId="0" borderId="102" xfId="1" applyNumberFormat="1" applyFont="1" applyFill="1" applyBorder="1" applyAlignment="1">
      <alignment horizontal="right" vertical="top" wrapText="1"/>
    </xf>
    <xf numFmtId="0" fontId="28" fillId="0" borderId="0" xfId="1" applyFont="1" applyFill="1" applyBorder="1" applyAlignment="1">
      <alignment horizontal="left" vertical="top"/>
    </xf>
    <xf numFmtId="0" fontId="28" fillId="0" borderId="102" xfId="1" applyFont="1" applyFill="1" applyBorder="1" applyAlignment="1">
      <alignment horizontal="left" vertical="top" wrapText="1"/>
    </xf>
    <xf numFmtId="0" fontId="26" fillId="0" borderId="0" xfId="1" applyFill="1" applyBorder="1" applyAlignment="1">
      <alignment horizontal="left" vertical="top"/>
    </xf>
    <xf numFmtId="0" fontId="28" fillId="0" borderId="102" xfId="1" applyFont="1" applyFill="1" applyBorder="1" applyAlignment="1">
      <alignment horizontal="left" vertical="top" wrapText="1"/>
    </xf>
    <xf numFmtId="0" fontId="26" fillId="0" borderId="102" xfId="1" applyFill="1" applyBorder="1" applyAlignment="1">
      <alignment horizontal="left" vertical="top" wrapText="1"/>
    </xf>
    <xf numFmtId="169" fontId="29" fillId="0" borderId="102" xfId="1" applyNumberFormat="1" applyFont="1" applyFill="1" applyBorder="1" applyAlignment="1">
      <alignment horizontal="right" vertical="top" wrapText="1"/>
    </xf>
    <xf numFmtId="0" fontId="28" fillId="0" borderId="0" xfId="1" applyFont="1" applyFill="1" applyBorder="1" applyAlignment="1">
      <alignment horizontal="left" vertical="top"/>
    </xf>
    <xf numFmtId="0" fontId="28" fillId="0" borderId="102" xfId="1" applyFont="1" applyFill="1" applyBorder="1" applyAlignment="1">
      <alignment horizontal="left" vertical="top" wrapText="1" indent="1"/>
    </xf>
    <xf numFmtId="0" fontId="26" fillId="0" borderId="0" xfId="1" applyFill="1" applyBorder="1" applyAlignment="1">
      <alignment horizontal="left" vertical="top"/>
    </xf>
    <xf numFmtId="0" fontId="28" fillId="0" borderId="102" xfId="1" applyFont="1" applyFill="1" applyBorder="1" applyAlignment="1">
      <alignment horizontal="center" vertical="top" wrapText="1"/>
    </xf>
    <xf numFmtId="167" fontId="29" fillId="0" borderId="102" xfId="1" applyNumberFormat="1" applyFont="1" applyFill="1" applyBorder="1" applyAlignment="1">
      <alignment horizontal="center" vertical="center" wrapText="1"/>
    </xf>
    <xf numFmtId="168" fontId="29" fillId="0" borderId="102" xfId="1" applyNumberFormat="1" applyFont="1" applyFill="1" applyBorder="1" applyAlignment="1">
      <alignment horizontal="center" vertical="center" wrapText="1"/>
    </xf>
    <xf numFmtId="0" fontId="31" fillId="0" borderId="0" xfId="1" applyFont="1" applyFill="1" applyBorder="1" applyAlignment="1">
      <alignment horizontal="left" vertical="top"/>
    </xf>
    <xf numFmtId="0" fontId="28" fillId="0" borderId="102" xfId="1" applyFont="1" applyFill="1" applyBorder="1" applyAlignment="1">
      <alignment horizontal="center" vertical="center" wrapText="1"/>
    </xf>
    <xf numFmtId="0" fontId="26" fillId="0" borderId="134" xfId="1" applyFill="1" applyBorder="1" applyAlignment="1">
      <alignment horizontal="center" vertical="center" wrapText="1"/>
    </xf>
    <xf numFmtId="0" fontId="26" fillId="0" borderId="135" xfId="1" applyFill="1" applyBorder="1" applyAlignment="1">
      <alignment horizontal="center" vertical="center" wrapText="1"/>
    </xf>
    <xf numFmtId="168" fontId="26" fillId="0" borderId="134" xfId="1" applyNumberFormat="1" applyFill="1" applyBorder="1" applyAlignment="1">
      <alignment horizontal="center" vertical="center" wrapText="1"/>
    </xf>
    <xf numFmtId="168" fontId="28" fillId="0" borderId="102" xfId="1" applyNumberFormat="1" applyFont="1" applyFill="1" applyBorder="1" applyAlignment="1">
      <alignment horizontal="center" vertical="center" wrapText="1"/>
    </xf>
    <xf numFmtId="165" fontId="29" fillId="0" borderId="103" xfId="1" applyNumberFormat="1" applyFont="1" applyFill="1" applyBorder="1" applyAlignment="1">
      <alignment horizontal="center" vertical="center" wrapText="1"/>
    </xf>
    <xf numFmtId="2" fontId="29" fillId="0" borderId="102" xfId="1" applyNumberFormat="1" applyFont="1" applyFill="1" applyBorder="1" applyAlignment="1">
      <alignment horizontal="center" vertical="center" wrapText="1"/>
    </xf>
    <xf numFmtId="167" fontId="29" fillId="0" borderId="103" xfId="1" applyNumberFormat="1" applyFont="1" applyFill="1" applyBorder="1" applyAlignment="1">
      <alignment horizontal="center" vertical="center" wrapText="1"/>
    </xf>
    <xf numFmtId="167" fontId="28" fillId="0" borderId="102" xfId="1" applyNumberFormat="1" applyFont="1" applyFill="1" applyBorder="1" applyAlignment="1">
      <alignment horizontal="center" vertical="center" wrapText="1"/>
    </xf>
    <xf numFmtId="0" fontId="27" fillId="3" borderId="102" xfId="1" applyFont="1" applyFill="1" applyBorder="1" applyAlignment="1">
      <alignment horizontal="center" vertical="center" wrapText="1"/>
    </xf>
    <xf numFmtId="0" fontId="27" fillId="3" borderId="102" xfId="1" applyFont="1" applyFill="1" applyBorder="1" applyAlignment="1">
      <alignment horizontal="center" vertical="center" textRotation="90" wrapText="1"/>
    </xf>
    <xf numFmtId="0" fontId="27" fillId="3" borderId="102" xfId="1" applyFont="1" applyFill="1" applyBorder="1" applyAlignment="1">
      <alignment horizontal="left" vertical="top" wrapText="1"/>
    </xf>
    <xf numFmtId="0" fontId="27" fillId="3" borderId="102" xfId="1" applyFont="1" applyFill="1" applyBorder="1" applyAlignment="1">
      <alignment horizontal="center" vertical="top" wrapText="1"/>
    </xf>
    <xf numFmtId="0" fontId="27" fillId="3" borderId="102" xfId="1" applyFont="1" applyFill="1" applyBorder="1" applyAlignment="1">
      <alignment horizontal="right" vertical="center" wrapText="1" indent="1"/>
    </xf>
    <xf numFmtId="2" fontId="0" fillId="0" borderId="0" xfId="0" applyNumberFormat="1"/>
    <xf numFmtId="0" fontId="11" fillId="9" borderId="107" xfId="1" applyFont="1" applyFill="1" applyBorder="1" applyAlignment="1">
      <alignment horizontal="center" vertical="top" wrapText="1"/>
    </xf>
    <xf numFmtId="0" fontId="11" fillId="0" borderId="102" xfId="1" applyFont="1" applyFill="1" applyBorder="1" applyAlignment="1">
      <alignment horizontal="left" vertical="top" wrapText="1"/>
    </xf>
    <xf numFmtId="0" fontId="11" fillId="0" borderId="102" xfId="1" applyFont="1" applyFill="1" applyBorder="1" applyAlignment="1">
      <alignment horizontal="left" vertical="center" wrapText="1"/>
    </xf>
    <xf numFmtId="0" fontId="8" fillId="0" borderId="142" xfId="0" applyFont="1" applyBorder="1" applyAlignment="1" applyProtection="1">
      <alignment horizontal="center" vertical="center" textRotation="90" wrapText="1"/>
      <protection hidden="1"/>
    </xf>
    <xf numFmtId="0" fontId="7" fillId="4" borderId="138" xfId="0" applyFont="1" applyFill="1" applyBorder="1" applyAlignment="1" applyProtection="1">
      <alignment horizontal="center" vertical="center" textRotation="90" wrapText="1"/>
      <protection hidden="1"/>
    </xf>
    <xf numFmtId="0" fontId="8" fillId="6" borderId="145" xfId="0" applyNumberFormat="1" applyFont="1" applyFill="1" applyBorder="1" applyAlignment="1" applyProtection="1">
      <alignment horizontal="center" vertical="center"/>
      <protection locked="0" hidden="1"/>
    </xf>
    <xf numFmtId="165" fontId="8" fillId="0" borderId="28" xfId="0" applyNumberFormat="1" applyFont="1" applyFill="1" applyBorder="1" applyAlignment="1" applyProtection="1">
      <alignment horizontal="center" vertical="center"/>
      <protection hidden="1"/>
    </xf>
    <xf numFmtId="165" fontId="8" fillId="0" borderId="146" xfId="0" applyNumberFormat="1" applyFont="1" applyFill="1" applyBorder="1" applyAlignment="1" applyProtection="1">
      <alignment horizontal="center" vertical="center"/>
      <protection hidden="1"/>
    </xf>
    <xf numFmtId="165" fontId="8" fillId="0" borderId="51" xfId="0" applyNumberFormat="1" applyFont="1" applyFill="1" applyBorder="1" applyAlignment="1" applyProtection="1">
      <alignment horizontal="center" vertical="center"/>
      <protection hidden="1"/>
    </xf>
    <xf numFmtId="165" fontId="8" fillId="0" borderId="101" xfId="0" applyNumberFormat="1" applyFont="1" applyFill="1" applyBorder="1" applyAlignment="1" applyProtection="1">
      <alignment horizontal="center" vertical="center"/>
      <protection hidden="1"/>
    </xf>
    <xf numFmtId="0" fontId="8" fillId="6" borderId="147" xfId="0" applyFont="1" applyFill="1" applyBorder="1" applyAlignment="1" applyProtection="1">
      <alignment horizontal="center" vertical="center" wrapText="1" shrinkToFit="1"/>
      <protection locked="0" hidden="1"/>
    </xf>
    <xf numFmtId="0" fontId="8" fillId="6" borderId="148" xfId="0" applyFont="1" applyFill="1" applyBorder="1" applyAlignment="1" applyProtection="1">
      <alignment horizontal="center" vertical="center" wrapText="1" shrinkToFit="1"/>
      <protection locked="0" hidden="1"/>
    </xf>
    <xf numFmtId="0" fontId="8" fillId="6" borderId="149" xfId="0" applyFont="1" applyFill="1" applyBorder="1" applyAlignment="1" applyProtection="1">
      <alignment horizontal="center" vertical="center" wrapText="1" shrinkToFit="1"/>
      <protection locked="0" hidden="1"/>
    </xf>
    <xf numFmtId="0" fontId="8" fillId="6" borderId="150" xfId="0" applyFont="1" applyFill="1" applyBorder="1" applyAlignment="1" applyProtection="1">
      <alignment horizontal="center" vertical="center" wrapText="1" shrinkToFit="1"/>
      <protection locked="0" hidden="1"/>
    </xf>
    <xf numFmtId="165" fontId="8" fillId="0" borderId="40" xfId="0" applyNumberFormat="1" applyFont="1" applyFill="1" applyBorder="1" applyAlignment="1" applyProtection="1">
      <alignment horizontal="center" vertical="center"/>
      <protection hidden="1"/>
    </xf>
    <xf numFmtId="0" fontId="11" fillId="0" borderId="159" xfId="1" applyFont="1" applyFill="1" applyBorder="1" applyAlignment="1">
      <alignment horizontal="left" vertical="center" wrapText="1"/>
    </xf>
    <xf numFmtId="0" fontId="27" fillId="3" borderId="131" xfId="1" applyFont="1" applyFill="1" applyBorder="1" applyAlignment="1">
      <alignment horizontal="center" vertical="center" wrapText="1"/>
    </xf>
    <xf numFmtId="0" fontId="11" fillId="0" borderId="131" xfId="1" applyFont="1" applyFill="1" applyBorder="1" applyAlignment="1">
      <alignment horizontal="left" vertical="center" wrapText="1"/>
    </xf>
    <xf numFmtId="0" fontId="8" fillId="6" borderId="164" xfId="0" applyNumberFormat="1" applyFont="1" applyFill="1" applyBorder="1" applyAlignment="1" applyProtection="1">
      <alignment horizontal="center" vertical="center"/>
      <protection locked="0" hidden="1"/>
    </xf>
    <xf numFmtId="165" fontId="8" fillId="0" borderId="165" xfId="0" applyNumberFormat="1" applyFont="1" applyFill="1" applyBorder="1" applyAlignment="1" applyProtection="1">
      <alignment horizontal="center" vertical="center"/>
      <protection hidden="1"/>
    </xf>
    <xf numFmtId="165" fontId="8" fillId="0" borderId="166" xfId="0" applyNumberFormat="1" applyFont="1" applyFill="1" applyBorder="1" applyAlignment="1" applyProtection="1">
      <alignment horizontal="center" vertical="center"/>
      <protection hidden="1"/>
    </xf>
    <xf numFmtId="0" fontId="8" fillId="6" borderId="170" xfId="0" applyNumberFormat="1" applyFont="1" applyFill="1" applyBorder="1" applyAlignment="1" applyProtection="1">
      <alignment horizontal="center" vertical="center"/>
      <protection locked="0" hidden="1"/>
    </xf>
    <xf numFmtId="165" fontId="8" fillId="0" borderId="171" xfId="0" applyNumberFormat="1" applyFont="1" applyFill="1" applyBorder="1" applyAlignment="1" applyProtection="1">
      <alignment horizontal="center" vertical="center"/>
      <protection hidden="1"/>
    </xf>
    <xf numFmtId="165" fontId="8" fillId="0" borderId="172" xfId="0" applyNumberFormat="1" applyFont="1" applyFill="1" applyBorder="1" applyAlignment="1" applyProtection="1">
      <alignment horizontal="center" vertical="center"/>
      <protection hidden="1"/>
    </xf>
    <xf numFmtId="0" fontId="8" fillId="6" borderId="176" xfId="0" applyNumberFormat="1" applyFont="1" applyFill="1" applyBorder="1" applyAlignment="1" applyProtection="1">
      <alignment horizontal="center" vertical="center"/>
      <protection locked="0" hidden="1"/>
    </xf>
    <xf numFmtId="165" fontId="8" fillId="0" borderId="177" xfId="0" applyNumberFormat="1" applyFont="1" applyFill="1" applyBorder="1" applyAlignment="1" applyProtection="1">
      <alignment horizontal="center" vertical="center"/>
      <protection hidden="1"/>
    </xf>
    <xf numFmtId="165" fontId="8" fillId="0" borderId="178" xfId="0" applyNumberFormat="1" applyFont="1" applyFill="1" applyBorder="1" applyAlignment="1" applyProtection="1">
      <alignment horizontal="center" vertical="center"/>
      <protection hidden="1"/>
    </xf>
    <xf numFmtId="0" fontId="8" fillId="6" borderId="182" xfId="0" applyNumberFormat="1" applyFont="1" applyFill="1" applyBorder="1" applyAlignment="1" applyProtection="1">
      <alignment horizontal="center" vertical="center"/>
      <protection locked="0" hidden="1"/>
    </xf>
    <xf numFmtId="165" fontId="8" fillId="0" borderId="183" xfId="0" applyNumberFormat="1" applyFont="1" applyFill="1" applyBorder="1" applyAlignment="1" applyProtection="1">
      <alignment horizontal="center" vertical="center"/>
      <protection hidden="1"/>
    </xf>
    <xf numFmtId="165" fontId="8" fillId="0" borderId="184" xfId="0" applyNumberFormat="1" applyFont="1" applyFill="1" applyBorder="1" applyAlignment="1" applyProtection="1">
      <alignment horizontal="center" vertical="center"/>
      <protection hidden="1"/>
    </xf>
    <xf numFmtId="0" fontId="8" fillId="6" borderId="35" xfId="0" applyFont="1" applyFill="1" applyBorder="1" applyAlignment="1" applyProtection="1">
      <alignment horizontal="center" vertical="center" wrapText="1" shrinkToFit="1"/>
      <protection locked="0" hidden="1"/>
    </xf>
    <xf numFmtId="0" fontId="8" fillId="6" borderId="190" xfId="0" applyNumberFormat="1" applyFont="1" applyFill="1" applyBorder="1" applyAlignment="1" applyProtection="1">
      <alignment horizontal="center" vertical="center"/>
      <protection locked="0" hidden="1"/>
    </xf>
    <xf numFmtId="165" fontId="8" fillId="0" borderId="116" xfId="0" applyNumberFormat="1" applyFont="1" applyFill="1" applyBorder="1" applyAlignment="1" applyProtection="1">
      <alignment horizontal="center" vertical="center"/>
      <protection hidden="1"/>
    </xf>
    <xf numFmtId="165" fontId="8" fillId="0" borderId="191" xfId="0" applyNumberFormat="1" applyFont="1" applyFill="1" applyBorder="1" applyAlignment="1" applyProtection="1">
      <alignment horizontal="center" vertical="center"/>
      <protection hidden="1"/>
    </xf>
    <xf numFmtId="0" fontId="8" fillId="6" borderId="192" xfId="0" applyNumberFormat="1" applyFont="1" applyFill="1" applyBorder="1" applyAlignment="1" applyProtection="1">
      <alignment horizontal="center" vertical="center"/>
      <protection locked="0" hidden="1"/>
    </xf>
    <xf numFmtId="0" fontId="8" fillId="6" borderId="195" xfId="0" applyNumberFormat="1" applyFont="1" applyFill="1" applyBorder="1" applyAlignment="1" applyProtection="1">
      <alignment horizontal="center" vertical="center"/>
      <protection locked="0" hidden="1"/>
    </xf>
    <xf numFmtId="165" fontId="8" fillId="0" borderId="196" xfId="0" applyNumberFormat="1" applyFont="1" applyFill="1" applyBorder="1" applyAlignment="1" applyProtection="1">
      <alignment horizontal="center" vertical="center"/>
      <protection hidden="1"/>
    </xf>
    <xf numFmtId="165" fontId="8" fillId="0" borderId="197" xfId="0" applyNumberFormat="1" applyFont="1" applyFill="1" applyBorder="1" applyAlignment="1" applyProtection="1">
      <alignment horizontal="center" vertical="center"/>
      <protection hidden="1"/>
    </xf>
    <xf numFmtId="167" fontId="8" fillId="0" borderId="198" xfId="0" applyNumberFormat="1" applyFont="1" applyFill="1" applyBorder="1" applyAlignment="1" applyProtection="1">
      <alignment horizontal="center" vertical="center"/>
      <protection hidden="1"/>
    </xf>
    <xf numFmtId="167" fontId="8" fillId="0" borderId="204" xfId="0" applyNumberFormat="1" applyFont="1" applyFill="1" applyBorder="1" applyAlignment="1" applyProtection="1">
      <alignment horizontal="center" vertical="center"/>
      <protection hidden="1"/>
    </xf>
    <xf numFmtId="167" fontId="8" fillId="0" borderId="142" xfId="0" applyNumberFormat="1" applyFont="1" applyFill="1" applyBorder="1" applyAlignment="1" applyProtection="1">
      <alignment horizontal="center" vertical="center"/>
      <protection hidden="1"/>
    </xf>
    <xf numFmtId="168" fontId="8" fillId="0" borderId="201" xfId="0" applyNumberFormat="1" applyFont="1" applyFill="1" applyBorder="1" applyAlignment="1" applyProtection="1">
      <alignment horizontal="center" vertical="center"/>
      <protection hidden="1"/>
    </xf>
    <xf numFmtId="0" fontId="8" fillId="6" borderId="205" xfId="0" applyNumberFormat="1" applyFont="1" applyFill="1" applyBorder="1" applyAlignment="1" applyProtection="1">
      <alignment horizontal="center" vertical="center"/>
      <protection locked="0" hidden="1"/>
    </xf>
    <xf numFmtId="165" fontId="8" fillId="0" borderId="206" xfId="0" applyNumberFormat="1" applyFont="1" applyFill="1" applyBorder="1" applyAlignment="1" applyProtection="1">
      <alignment horizontal="center" vertical="center"/>
      <protection hidden="1"/>
    </xf>
    <xf numFmtId="165" fontId="8" fillId="0" borderId="207" xfId="0" applyNumberFormat="1" applyFont="1" applyFill="1" applyBorder="1" applyAlignment="1" applyProtection="1">
      <alignment horizontal="center" vertical="center"/>
      <protection hidden="1"/>
    </xf>
    <xf numFmtId="0" fontId="8" fillId="6" borderId="208" xfId="0" applyNumberFormat="1" applyFont="1" applyFill="1" applyBorder="1" applyAlignment="1" applyProtection="1">
      <alignment horizontal="center" vertical="center"/>
      <protection locked="0" hidden="1"/>
    </xf>
    <xf numFmtId="0" fontId="6" fillId="0" borderId="0" xfId="0" applyFont="1" applyFill="1" applyBorder="1" applyAlignment="1">
      <alignment horizontal="center" vertical="center"/>
    </xf>
    <xf numFmtId="0" fontId="7" fillId="3" borderId="1" xfId="0" applyFont="1" applyFill="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3" fillId="5" borderId="28" xfId="0" applyFont="1" applyFill="1" applyBorder="1" applyAlignment="1" applyProtection="1">
      <alignment horizontal="center" vertical="center"/>
      <protection hidden="1"/>
    </xf>
    <xf numFmtId="0" fontId="17" fillId="5" borderId="0" xfId="0" applyFont="1" applyFill="1" applyBorder="1" applyAlignment="1" applyProtection="1">
      <alignment horizontal="center" vertical="center"/>
      <protection hidden="1"/>
    </xf>
    <xf numFmtId="166" fontId="36" fillId="0" borderId="102" xfId="1" applyNumberFormat="1" applyFont="1" applyFill="1" applyBorder="1" applyAlignment="1">
      <alignment horizontal="left" vertical="top" wrapText="1"/>
    </xf>
    <xf numFmtId="166" fontId="33" fillId="0" borderId="102" xfId="1" applyNumberFormat="1" applyFont="1" applyFill="1" applyBorder="1" applyAlignment="1">
      <alignment horizontal="right" vertical="top" wrapText="1"/>
    </xf>
    <xf numFmtId="2" fontId="11" fillId="0" borderId="102" xfId="1" applyNumberFormat="1" applyFont="1" applyFill="1" applyBorder="1" applyAlignment="1">
      <alignment horizontal="right" vertical="top" wrapText="1"/>
    </xf>
    <xf numFmtId="167" fontId="8" fillId="0" borderId="89" xfId="0" applyNumberFormat="1" applyFont="1" applyFill="1" applyBorder="1" applyAlignment="1" applyProtection="1">
      <alignment horizontal="center" vertical="center"/>
      <protection hidden="1"/>
    </xf>
    <xf numFmtId="167" fontId="8" fillId="0" borderId="27" xfId="0" applyNumberFormat="1" applyFont="1" applyFill="1" applyBorder="1" applyAlignment="1" applyProtection="1">
      <alignment horizontal="center" vertical="center"/>
      <protection hidden="1"/>
    </xf>
    <xf numFmtId="167" fontId="8" fillId="0" borderId="61" xfId="0" applyNumberFormat="1" applyFont="1" applyFill="1" applyBorder="1" applyAlignment="1" applyProtection="1">
      <alignment horizontal="center" vertical="center"/>
      <protection hidden="1"/>
    </xf>
    <xf numFmtId="167" fontId="8" fillId="0" borderId="83" xfId="0" applyNumberFormat="1" applyFont="1" applyFill="1" applyBorder="1" applyAlignment="1" applyProtection="1">
      <alignment horizontal="center" vertical="center"/>
      <protection hidden="1"/>
    </xf>
    <xf numFmtId="167" fontId="8" fillId="3" borderId="72" xfId="0" applyNumberFormat="1" applyFont="1" applyFill="1" applyBorder="1" applyAlignment="1" applyProtection="1">
      <alignment horizontal="center" vertical="center"/>
      <protection hidden="1"/>
    </xf>
    <xf numFmtId="167" fontId="8" fillId="3" borderId="57" xfId="0" applyNumberFormat="1" applyFont="1" applyFill="1" applyBorder="1" applyAlignment="1" applyProtection="1">
      <alignment horizontal="center" vertical="center"/>
      <protection hidden="1"/>
    </xf>
    <xf numFmtId="0" fontId="7" fillId="3" borderId="1" xfId="0" applyFont="1" applyFill="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7" fillId="3" borderId="2" xfId="0" applyFont="1" applyFill="1" applyBorder="1" applyAlignment="1" applyProtection="1">
      <alignment horizontal="center" vertical="center"/>
      <protection hidden="1"/>
    </xf>
    <xf numFmtId="167" fontId="8" fillId="0" borderId="101" xfId="0" applyNumberFormat="1" applyFont="1" applyFill="1" applyBorder="1" applyAlignment="1" applyProtection="1">
      <alignment horizontal="center" vertical="center"/>
      <protection hidden="1"/>
    </xf>
    <xf numFmtId="0" fontId="8" fillId="6" borderId="223" xfId="0" applyFont="1" applyFill="1" applyBorder="1" applyAlignment="1" applyProtection="1">
      <alignment horizontal="center" vertical="center" wrapText="1" shrinkToFit="1"/>
      <protection locked="0" hidden="1"/>
    </xf>
    <xf numFmtId="0" fontId="8" fillId="6" borderId="224" xfId="0" applyNumberFormat="1" applyFont="1" applyFill="1" applyBorder="1" applyAlignment="1" applyProtection="1">
      <alignment horizontal="center" vertical="center"/>
      <protection locked="0" hidden="1"/>
    </xf>
    <xf numFmtId="165" fontId="8" fillId="0" borderId="225" xfId="0" applyNumberFormat="1" applyFont="1" applyFill="1" applyBorder="1" applyAlignment="1" applyProtection="1">
      <alignment horizontal="center" vertical="center"/>
      <protection hidden="1"/>
    </xf>
    <xf numFmtId="165" fontId="8" fillId="0" borderId="226" xfId="0" applyNumberFormat="1" applyFont="1" applyFill="1" applyBorder="1" applyAlignment="1" applyProtection="1">
      <alignment horizontal="center" vertical="center"/>
      <protection hidden="1"/>
    </xf>
    <xf numFmtId="0" fontId="8" fillId="6" borderId="222" xfId="0" applyNumberFormat="1" applyFont="1" applyFill="1" applyBorder="1" applyAlignment="1" applyProtection="1">
      <alignment horizontal="center" vertical="center"/>
      <protection locked="0" hidden="1"/>
    </xf>
    <xf numFmtId="0" fontId="8" fillId="6" borderId="229" xfId="0" applyNumberFormat="1" applyFont="1" applyFill="1" applyBorder="1" applyAlignment="1" applyProtection="1">
      <alignment horizontal="center" vertical="center"/>
      <protection locked="0" hidden="1"/>
    </xf>
    <xf numFmtId="165" fontId="8" fillId="0" borderId="234" xfId="0" applyNumberFormat="1" applyFont="1" applyFill="1" applyBorder="1" applyAlignment="1" applyProtection="1">
      <alignment horizontal="center" vertical="center"/>
      <protection hidden="1"/>
    </xf>
    <xf numFmtId="165" fontId="8" fillId="0" borderId="235" xfId="0" applyNumberFormat="1" applyFont="1" applyFill="1" applyBorder="1" applyAlignment="1" applyProtection="1">
      <alignment horizontal="center" vertical="center"/>
      <protection hidden="1"/>
    </xf>
    <xf numFmtId="0" fontId="8" fillId="6" borderId="66" xfId="0" applyNumberFormat="1" applyFont="1" applyFill="1" applyBorder="1" applyAlignment="1" applyProtection="1">
      <alignment horizontal="center" vertical="center"/>
      <protection locked="0" hidden="1"/>
    </xf>
    <xf numFmtId="165" fontId="8" fillId="0" borderId="241" xfId="0" applyNumberFormat="1" applyFont="1" applyFill="1" applyBorder="1" applyAlignment="1" applyProtection="1">
      <alignment horizontal="center" vertical="center"/>
      <protection hidden="1"/>
    </xf>
    <xf numFmtId="165" fontId="8" fillId="0" borderId="242" xfId="0" applyNumberFormat="1" applyFont="1" applyFill="1" applyBorder="1" applyAlignment="1" applyProtection="1">
      <alignment horizontal="center" vertical="center"/>
      <protection hidden="1"/>
    </xf>
    <xf numFmtId="0" fontId="8" fillId="6" borderId="221" xfId="0" applyNumberFormat="1" applyFont="1" applyFill="1" applyBorder="1" applyAlignment="1" applyProtection="1">
      <alignment horizontal="center" vertical="center"/>
      <protection locked="0" hidden="1"/>
    </xf>
    <xf numFmtId="164" fontId="0" fillId="0" borderId="0" xfId="2" applyFont="1"/>
    <xf numFmtId="0" fontId="32" fillId="6" borderId="4" xfId="1" applyFont="1" applyFill="1" applyBorder="1" applyAlignment="1" applyProtection="1">
      <alignment horizontal="right" vertical="center" wrapText="1"/>
      <protection locked="0"/>
    </xf>
    <xf numFmtId="0" fontId="10" fillId="0" borderId="0" xfId="4" applyAlignment="1">
      <alignment horizontal="left" vertical="top" wrapText="1"/>
    </xf>
    <xf numFmtId="0" fontId="40" fillId="6" borderId="15" xfId="1" applyFont="1" applyFill="1" applyBorder="1" applyAlignment="1" applyProtection="1">
      <alignment horizontal="center" vertical="center" wrapText="1"/>
      <protection locked="0"/>
    </xf>
    <xf numFmtId="0" fontId="33" fillId="0" borderId="4" xfId="1" applyFont="1" applyFill="1" applyBorder="1" applyAlignment="1">
      <alignment horizontal="center" vertical="center" wrapText="1"/>
    </xf>
    <xf numFmtId="0" fontId="7" fillId="0" borderId="52" xfId="0" applyFont="1" applyBorder="1" applyAlignment="1" applyProtection="1">
      <alignment horizontal="center" vertical="center"/>
      <protection hidden="1"/>
    </xf>
    <xf numFmtId="0" fontId="32" fillId="7" borderId="0" xfId="1" applyFont="1" applyFill="1" applyBorder="1" applyAlignment="1">
      <alignment horizontal="center" vertical="center" wrapText="1"/>
    </xf>
    <xf numFmtId="0" fontId="0" fillId="0" borderId="0" xfId="0" applyAlignment="1">
      <alignment horizontal="center"/>
    </xf>
    <xf numFmtId="0" fontId="10" fillId="0" borderId="0" xfId="0" applyFont="1" applyAlignment="1">
      <alignment horizontal="center"/>
    </xf>
    <xf numFmtId="165" fontId="29" fillId="0" borderId="103" xfId="1" applyNumberFormat="1" applyFont="1" applyFill="1" applyBorder="1" applyAlignment="1">
      <alignment horizontal="center" vertical="center" wrapText="1"/>
    </xf>
    <xf numFmtId="0" fontId="11" fillId="0" borderId="103" xfId="1" applyFont="1" applyFill="1" applyBorder="1" applyAlignment="1">
      <alignment horizontal="left" vertical="center" wrapText="1"/>
    </xf>
    <xf numFmtId="0" fontId="8" fillId="0" borderId="248" xfId="0" applyNumberFormat="1" applyFont="1" applyFill="1" applyBorder="1" applyAlignment="1" applyProtection="1">
      <alignment horizontal="center" vertical="center"/>
      <protection hidden="1"/>
    </xf>
    <xf numFmtId="0" fontId="0" fillId="0" borderId="249" xfId="0" applyBorder="1" applyAlignment="1" applyProtection="1">
      <alignment horizontal="center" vertical="center"/>
      <protection hidden="1"/>
    </xf>
    <xf numFmtId="0" fontId="0" fillId="0" borderId="250" xfId="0" applyBorder="1" applyAlignment="1" applyProtection="1">
      <alignment horizontal="center" vertical="center"/>
      <protection hidden="1"/>
    </xf>
    <xf numFmtId="0" fontId="8" fillId="6" borderId="251" xfId="0" applyFont="1" applyFill="1" applyBorder="1" applyAlignment="1" applyProtection="1">
      <alignment horizontal="center" vertical="center" wrapText="1" shrinkToFit="1"/>
      <protection locked="0" hidden="1"/>
    </xf>
    <xf numFmtId="0" fontId="8" fillId="6" borderId="252" xfId="0" applyFont="1" applyFill="1" applyBorder="1" applyAlignment="1" applyProtection="1">
      <alignment horizontal="center" vertical="center" wrapText="1" shrinkToFit="1"/>
      <protection locked="0" hidden="1"/>
    </xf>
    <xf numFmtId="0" fontId="10" fillId="0" borderId="4" xfId="0" applyFont="1" applyBorder="1" applyAlignment="1">
      <alignment horizontal="center"/>
    </xf>
    <xf numFmtId="0" fontId="10" fillId="6" borderId="4" xfId="0" applyFont="1" applyFill="1" applyBorder="1" applyAlignment="1">
      <alignment horizontal="center"/>
    </xf>
    <xf numFmtId="9" fontId="3" fillId="10" borderId="18" xfId="3" applyFont="1" applyFill="1" applyBorder="1" applyAlignment="1" applyProtection="1">
      <alignment horizontal="center" vertical="center"/>
      <protection hidden="1"/>
    </xf>
    <xf numFmtId="166" fontId="15" fillId="6" borderId="57" xfId="0" applyNumberFormat="1" applyFont="1" applyFill="1" applyBorder="1" applyAlignment="1" applyProtection="1">
      <alignment horizontal="center" vertical="center"/>
      <protection locked="0" hidden="1"/>
    </xf>
    <xf numFmtId="166" fontId="33" fillId="0" borderId="102" xfId="2" applyNumberFormat="1" applyFont="1" applyFill="1" applyBorder="1" applyAlignment="1">
      <alignment horizontal="right" vertical="center" wrapText="1"/>
    </xf>
    <xf numFmtId="166" fontId="36" fillId="0" borderId="102" xfId="2" applyNumberFormat="1" applyFont="1" applyFill="1" applyBorder="1" applyAlignment="1">
      <alignment horizontal="left" vertical="center" wrapText="1"/>
    </xf>
    <xf numFmtId="169" fontId="33" fillId="0" borderId="102" xfId="1" applyNumberFormat="1" applyFont="1" applyFill="1" applyBorder="1" applyAlignment="1">
      <alignment horizontal="right" vertical="center" wrapText="1"/>
    </xf>
    <xf numFmtId="0" fontId="36" fillId="0" borderId="102" xfId="1" applyFont="1" applyFill="1" applyBorder="1" applyAlignment="1">
      <alignment horizontal="left" vertical="center" wrapText="1"/>
    </xf>
    <xf numFmtId="166" fontId="33" fillId="0" borderId="102" xfId="1" applyNumberFormat="1" applyFont="1" applyFill="1" applyBorder="1" applyAlignment="1">
      <alignment horizontal="right" vertical="center" wrapText="1"/>
    </xf>
    <xf numFmtId="166" fontId="36" fillId="0" borderId="102" xfId="1" applyNumberFormat="1" applyFont="1" applyFill="1" applyBorder="1" applyAlignment="1">
      <alignment horizontal="right" vertical="center" wrapText="1"/>
    </xf>
    <xf numFmtId="165" fontId="29" fillId="0" borderId="113" xfId="1" applyNumberFormat="1" applyFont="1" applyFill="1" applyBorder="1" applyAlignment="1">
      <alignment horizontal="center" vertical="center" wrapText="1"/>
    </xf>
    <xf numFmtId="0" fontId="28" fillId="0" borderId="0" xfId="0" applyFont="1"/>
    <xf numFmtId="0" fontId="11" fillId="0" borderId="105" xfId="1" applyFont="1" applyFill="1" applyBorder="1" applyAlignment="1">
      <alignment horizontal="left" vertical="center" wrapText="1"/>
    </xf>
    <xf numFmtId="0" fontId="11" fillId="0" borderId="109" xfId="1" applyFont="1" applyFill="1" applyBorder="1" applyAlignment="1">
      <alignment horizontal="left" vertical="center" wrapText="1"/>
    </xf>
    <xf numFmtId="0" fontId="36" fillId="0" borderId="106" xfId="1" applyFont="1" applyFill="1" applyBorder="1" applyAlignment="1">
      <alignment horizontal="left" vertical="center" wrapText="1"/>
    </xf>
    <xf numFmtId="165" fontId="0" fillId="0" borderId="0" xfId="0" applyNumberFormat="1"/>
    <xf numFmtId="165" fontId="8" fillId="3" borderId="57" xfId="0" applyNumberFormat="1" applyFont="1" applyFill="1" applyBorder="1" applyAlignment="1" applyProtection="1">
      <alignment horizontal="center" vertical="center"/>
      <protection hidden="1"/>
    </xf>
    <xf numFmtId="0" fontId="11" fillId="0" borderId="103" xfId="1" applyFont="1" applyFill="1" applyBorder="1" applyAlignment="1">
      <alignment horizontal="left" vertical="center" wrapText="1"/>
    </xf>
    <xf numFmtId="0" fontId="11" fillId="0" borderId="104" xfId="1" applyFont="1" applyFill="1" applyBorder="1" applyAlignment="1">
      <alignment horizontal="left" vertical="center" wrapText="1"/>
    </xf>
    <xf numFmtId="0" fontId="11" fillId="0" borderId="105" xfId="1" applyFont="1" applyFill="1" applyBorder="1" applyAlignment="1">
      <alignment horizontal="left" vertical="center" wrapText="1"/>
    </xf>
    <xf numFmtId="0" fontId="8" fillId="0" borderId="230" xfId="0" applyNumberFormat="1" applyFont="1" applyFill="1" applyBorder="1" applyAlignment="1" applyProtection="1">
      <alignment horizontal="center" vertical="center"/>
      <protection hidden="1"/>
    </xf>
    <xf numFmtId="0" fontId="0" fillId="0" borderId="231" xfId="0" applyBorder="1" applyAlignment="1" applyProtection="1">
      <alignment horizontal="center" vertical="center"/>
      <protection hidden="1"/>
    </xf>
    <xf numFmtId="0" fontId="0" fillId="0" borderId="232" xfId="0" applyBorder="1" applyAlignment="1" applyProtection="1">
      <alignment horizontal="center" vertical="center"/>
      <protection hidden="1"/>
    </xf>
    <xf numFmtId="0" fontId="36" fillId="0" borderId="104" xfId="1" applyFont="1" applyFill="1" applyBorder="1" applyAlignment="1">
      <alignment horizontal="left" vertical="center" wrapText="1"/>
    </xf>
    <xf numFmtId="0" fontId="36" fillId="0" borderId="105" xfId="1" applyFont="1" applyFill="1" applyBorder="1" applyAlignment="1">
      <alignment horizontal="left" vertical="center" wrapText="1"/>
    </xf>
    <xf numFmtId="0" fontId="8" fillId="0" borderId="76" xfId="0" applyNumberFormat="1" applyFont="1" applyFill="1" applyBorder="1" applyAlignment="1" applyProtection="1">
      <alignment horizontal="center" vertical="center"/>
      <protection hidden="1"/>
    </xf>
    <xf numFmtId="0" fontId="0" fillId="0" borderId="77" xfId="0" applyBorder="1" applyAlignment="1" applyProtection="1">
      <alignment horizontal="center" vertical="center"/>
      <protection hidden="1"/>
    </xf>
    <xf numFmtId="0" fontId="0" fillId="0" borderId="47" xfId="0" applyBorder="1" applyAlignment="1" applyProtection="1">
      <alignment horizontal="center" vertical="center"/>
      <protection hidden="1"/>
    </xf>
    <xf numFmtId="0" fontId="8" fillId="0" borderId="152" xfId="0" applyFont="1" applyFill="1" applyBorder="1" applyAlignment="1" applyProtection="1">
      <alignment horizontal="center" vertical="center"/>
      <protection hidden="1"/>
    </xf>
    <xf numFmtId="0" fontId="0" fillId="0" borderId="152" xfId="0" applyBorder="1" applyAlignment="1" applyProtection="1">
      <alignment horizontal="center" vertical="center"/>
      <protection hidden="1"/>
    </xf>
    <xf numFmtId="0" fontId="8" fillId="0" borderId="98" xfId="0" applyFont="1" applyFill="1" applyBorder="1" applyAlignment="1" applyProtection="1">
      <alignment horizontal="center" vertical="center"/>
      <protection hidden="1"/>
    </xf>
    <xf numFmtId="0" fontId="0" fillId="0" borderId="91" xfId="0" applyBorder="1" applyAlignment="1" applyProtection="1">
      <alignment horizontal="center" vertical="center"/>
      <protection hidden="1"/>
    </xf>
    <xf numFmtId="0" fontId="8" fillId="3" borderId="24" xfId="0" applyFont="1" applyFill="1" applyBorder="1" applyAlignment="1" applyProtection="1">
      <alignment horizontal="center" vertical="center"/>
      <protection hidden="1"/>
    </xf>
    <xf numFmtId="0" fontId="0" fillId="3" borderId="1" xfId="0" applyFill="1" applyBorder="1" applyAlignment="1" applyProtection="1">
      <protection hidden="1"/>
    </xf>
    <xf numFmtId="0" fontId="8" fillId="0" borderId="25" xfId="0" applyFont="1" applyBorder="1" applyAlignment="1" applyProtection="1">
      <alignment horizontal="center" vertical="center" wrapText="1" shrinkToFit="1"/>
      <protection hidden="1"/>
    </xf>
    <xf numFmtId="0" fontId="0" fillId="0" borderId="4" xfId="0" applyBorder="1" applyAlignment="1" applyProtection="1">
      <protection hidden="1"/>
    </xf>
    <xf numFmtId="0" fontId="7" fillId="0" borderId="4" xfId="0" applyFont="1" applyBorder="1" applyAlignment="1" applyProtection="1">
      <alignment horizontal="center" vertical="center"/>
      <protection hidden="1"/>
    </xf>
    <xf numFmtId="4" fontId="8" fillId="0" borderId="29" xfId="0" applyNumberFormat="1" applyFont="1"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4" fontId="17" fillId="0" borderId="53" xfId="0" applyNumberFormat="1" applyFont="1" applyBorder="1" applyAlignment="1" applyProtection="1">
      <alignment horizontal="center" vertical="center"/>
      <protection hidden="1"/>
    </xf>
    <xf numFmtId="0" fontId="18" fillId="0" borderId="18" xfId="0" applyFont="1" applyBorder="1" applyAlignment="1" applyProtection="1">
      <alignment horizontal="center" vertical="center"/>
      <protection hidden="1"/>
    </xf>
    <xf numFmtId="0" fontId="18" fillId="0" borderId="56" xfId="0" applyFont="1" applyBorder="1" applyAlignment="1" applyProtection="1">
      <alignment horizontal="center" vertical="center"/>
      <protection hidden="1"/>
    </xf>
    <xf numFmtId="0" fontId="18" fillId="0" borderId="19" xfId="0" applyFont="1" applyBorder="1" applyAlignment="1" applyProtection="1">
      <alignment horizontal="center" vertical="center"/>
      <protection hidden="1"/>
    </xf>
    <xf numFmtId="0" fontId="3" fillId="2" borderId="17" xfId="0" applyFont="1" applyFill="1" applyBorder="1" applyAlignment="1" applyProtection="1">
      <alignment horizontal="center" vertical="center" wrapText="1" shrinkToFit="1"/>
      <protection hidden="1"/>
    </xf>
    <xf numFmtId="0" fontId="15" fillId="0" borderId="18" xfId="0" applyFont="1" applyBorder="1" applyAlignment="1" applyProtection="1">
      <protection hidden="1"/>
    </xf>
    <xf numFmtId="0" fontId="15" fillId="0" borderId="56" xfId="0" applyFont="1" applyBorder="1" applyAlignment="1" applyProtection="1">
      <protection hidden="1"/>
    </xf>
    <xf numFmtId="0" fontId="8" fillId="0" borderId="189" xfId="0" applyNumberFormat="1" applyFont="1" applyFill="1" applyBorder="1" applyAlignment="1" applyProtection="1">
      <alignment horizontal="center" vertical="center"/>
      <protection hidden="1"/>
    </xf>
    <xf numFmtId="0" fontId="0" fillId="0" borderId="189" xfId="0" applyBorder="1" applyAlignment="1" applyProtection="1">
      <alignment horizontal="center" vertical="center"/>
      <protection hidden="1"/>
    </xf>
    <xf numFmtId="0" fontId="8" fillId="6" borderId="216" xfId="0" applyNumberFormat="1" applyFont="1" applyFill="1" applyBorder="1" applyAlignment="1" applyProtection="1">
      <alignment horizontal="center" vertical="center"/>
      <protection locked="0" hidden="1"/>
    </xf>
    <xf numFmtId="0" fontId="0" fillId="0" borderId="217" xfId="0" applyBorder="1" applyAlignment="1">
      <alignment horizontal="center" vertical="center"/>
    </xf>
    <xf numFmtId="0" fontId="0" fillId="0" borderId="218" xfId="0" applyBorder="1" applyAlignment="1">
      <alignment horizontal="center" vertical="center"/>
    </xf>
    <xf numFmtId="0" fontId="8" fillId="0" borderId="91" xfId="0" applyFont="1" applyFill="1" applyBorder="1" applyAlignment="1" applyProtection="1">
      <alignment horizontal="center" vertical="center"/>
      <protection hidden="1"/>
    </xf>
    <xf numFmtId="165" fontId="8" fillId="0" borderId="76" xfId="0" applyNumberFormat="1" applyFont="1" applyFill="1" applyBorder="1" applyAlignment="1" applyProtection="1">
      <alignment horizontal="center" vertical="center"/>
      <protection hidden="1"/>
    </xf>
    <xf numFmtId="0" fontId="8" fillId="6" borderId="244" xfId="0" applyNumberFormat="1" applyFont="1" applyFill="1" applyBorder="1" applyAlignment="1" applyProtection="1">
      <alignment horizontal="center" vertical="center" wrapText="1" shrinkToFit="1"/>
      <protection locked="0" hidden="1"/>
    </xf>
    <xf numFmtId="0" fontId="0" fillId="0" borderId="64" xfId="0" applyBorder="1" applyAlignment="1">
      <alignment horizontal="center" vertical="center" wrapText="1" shrinkToFit="1"/>
    </xf>
    <xf numFmtId="0" fontId="0" fillId="0" borderId="65" xfId="0" applyBorder="1" applyAlignment="1">
      <alignment horizontal="center" vertical="center" wrapText="1" shrinkToFit="1"/>
    </xf>
    <xf numFmtId="0" fontId="8" fillId="6" borderId="216" xfId="0" applyNumberFormat="1" applyFont="1" applyFill="1" applyBorder="1" applyAlignment="1" applyProtection="1">
      <alignment horizontal="center" vertical="center" wrapText="1" shrinkToFit="1"/>
      <protection locked="0" hidden="1"/>
    </xf>
    <xf numFmtId="0" fontId="0" fillId="0" borderId="217" xfId="0" applyBorder="1" applyAlignment="1">
      <alignment horizontal="center" vertical="center" wrapText="1" shrinkToFit="1"/>
    </xf>
    <xf numFmtId="0" fontId="0" fillId="0" borderId="218" xfId="0" applyBorder="1" applyAlignment="1">
      <alignment horizontal="center" vertical="center" wrapText="1" shrinkToFit="1"/>
    </xf>
    <xf numFmtId="4" fontId="3" fillId="2" borderId="36" xfId="0" applyNumberFormat="1" applyFont="1" applyFill="1" applyBorder="1" applyAlignment="1" applyProtection="1">
      <alignment horizontal="center" vertical="center"/>
      <protection hidden="1"/>
    </xf>
    <xf numFmtId="4" fontId="3" fillId="2" borderId="55" xfId="0" applyNumberFormat="1" applyFont="1" applyFill="1" applyBorder="1" applyAlignment="1" applyProtection="1">
      <alignment horizontal="center" vertical="center"/>
      <protection hidden="1"/>
    </xf>
    <xf numFmtId="0" fontId="0" fillId="0" borderId="55"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3" fillId="3" borderId="17" xfId="0" applyFont="1" applyFill="1" applyBorder="1" applyAlignment="1" applyProtection="1">
      <alignment horizontal="center" vertical="center" wrapText="1"/>
      <protection hidden="1"/>
    </xf>
    <xf numFmtId="0" fontId="15" fillId="3" borderId="18" xfId="0" applyFont="1" applyFill="1"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32" fillId="3" borderId="158" xfId="1" applyFont="1" applyFill="1" applyBorder="1" applyAlignment="1">
      <alignment horizontal="center" vertical="center" textRotation="90" wrapText="1"/>
    </xf>
    <xf numFmtId="0" fontId="36" fillId="3" borderId="112" xfId="1" applyFont="1" applyFill="1" applyBorder="1" applyAlignment="1">
      <alignment horizontal="center" vertical="center" textRotation="90" wrapText="1"/>
    </xf>
    <xf numFmtId="0" fontId="36" fillId="3" borderId="107" xfId="1" applyFont="1" applyFill="1" applyBorder="1" applyAlignment="1">
      <alignment horizontal="center" vertical="center" textRotation="90" wrapText="1"/>
    </xf>
    <xf numFmtId="0" fontId="11" fillId="0" borderId="160" xfId="1" applyFont="1" applyFill="1" applyBorder="1" applyAlignment="1">
      <alignment horizontal="left" vertical="center" wrapText="1"/>
    </xf>
    <xf numFmtId="0" fontId="11" fillId="0" borderId="161" xfId="1" applyFont="1" applyFill="1" applyBorder="1" applyAlignment="1">
      <alignment horizontal="left" vertical="center" wrapText="1"/>
    </xf>
    <xf numFmtId="0" fontId="11" fillId="0" borderId="162" xfId="1" applyFont="1" applyFill="1" applyBorder="1" applyAlignment="1">
      <alignment horizontal="left" vertical="center" wrapText="1"/>
    </xf>
    <xf numFmtId="0" fontId="11" fillId="0" borderId="106" xfId="1" applyFont="1" applyFill="1" applyBorder="1" applyAlignment="1">
      <alignment horizontal="left" vertical="center" wrapText="1"/>
    </xf>
    <xf numFmtId="0" fontId="36" fillId="0" borderId="112" xfId="1" applyFont="1" applyFill="1" applyBorder="1" applyAlignment="1">
      <alignment horizontal="left" vertical="center" wrapText="1"/>
    </xf>
    <xf numFmtId="0" fontId="36" fillId="0" borderId="113" xfId="1" applyFont="1" applyFill="1" applyBorder="1" applyAlignment="1">
      <alignment horizontal="left" vertical="center" wrapText="1"/>
    </xf>
    <xf numFmtId="0" fontId="36" fillId="0" borderId="110" xfId="1" applyFont="1" applyFill="1" applyBorder="1" applyAlignment="1">
      <alignment horizontal="left" vertical="center" wrapText="1"/>
    </xf>
    <xf numFmtId="0" fontId="11" fillId="0" borderId="110" xfId="1" applyFont="1" applyFill="1" applyBorder="1" applyAlignment="1">
      <alignment horizontal="left" vertical="center" wrapText="1"/>
    </xf>
    <xf numFmtId="0" fontId="36" fillId="0" borderId="116" xfId="1" applyFont="1" applyFill="1" applyBorder="1" applyAlignment="1">
      <alignment horizontal="left" vertical="center" wrapText="1"/>
    </xf>
    <xf numFmtId="0" fontId="36" fillId="0" borderId="111" xfId="1" applyFont="1" applyFill="1" applyBorder="1" applyAlignment="1">
      <alignment horizontal="left" vertical="center" wrapText="1"/>
    </xf>
    <xf numFmtId="0" fontId="3" fillId="5" borderId="17" xfId="0" applyFont="1" applyFill="1" applyBorder="1" applyAlignment="1" applyProtection="1">
      <alignment horizontal="center" vertical="center"/>
      <protection hidden="1"/>
    </xf>
    <xf numFmtId="0" fontId="0" fillId="0" borderId="56" xfId="0" applyBorder="1" applyAlignment="1">
      <alignment horizontal="center" vertical="center"/>
    </xf>
    <xf numFmtId="0" fontId="3" fillId="5" borderId="18" xfId="0" applyFont="1" applyFill="1" applyBorder="1" applyAlignment="1" applyProtection="1">
      <alignment horizontal="center" vertical="center"/>
      <protection hidden="1"/>
    </xf>
    <xf numFmtId="0" fontId="0" fillId="0" borderId="18" xfId="0" applyBorder="1" applyAlignment="1">
      <alignment horizontal="center" vertical="center"/>
    </xf>
    <xf numFmtId="0" fontId="0" fillId="0" borderId="19" xfId="0" applyBorder="1" applyAlignment="1">
      <alignment horizontal="center" vertical="center"/>
    </xf>
    <xf numFmtId="0" fontId="20" fillId="4" borderId="58" xfId="0" applyFont="1" applyFill="1" applyBorder="1" applyAlignment="1" applyProtection="1">
      <alignment horizontal="center" vertical="center"/>
      <protection hidden="1"/>
    </xf>
    <xf numFmtId="0" fontId="0" fillId="0" borderId="52" xfId="0" applyBorder="1" applyAlignment="1">
      <alignment horizontal="center" vertical="center"/>
    </xf>
    <xf numFmtId="0" fontId="20" fillId="4" borderId="53" xfId="0" applyFont="1" applyFill="1" applyBorder="1" applyAlignment="1" applyProtection="1">
      <alignment horizontal="center" vertical="center"/>
      <protection hidden="1"/>
    </xf>
    <xf numFmtId="0" fontId="3" fillId="5" borderId="52" xfId="0" applyFont="1" applyFill="1" applyBorder="1" applyAlignment="1" applyProtection="1">
      <alignment horizontal="center" vertical="center"/>
      <protection hidden="1"/>
    </xf>
    <xf numFmtId="171" fontId="3" fillId="0" borderId="52" xfId="0" applyNumberFormat="1" applyFont="1" applyFill="1" applyBorder="1" applyAlignment="1" applyProtection="1">
      <alignment horizontal="center" vertical="center"/>
      <protection hidden="1"/>
    </xf>
    <xf numFmtId="171" fontId="0" fillId="0" borderId="143" xfId="0" applyNumberFormat="1" applyBorder="1" applyAlignment="1" applyProtection="1">
      <alignment horizontal="center" vertical="center"/>
      <protection hidden="1"/>
    </xf>
    <xf numFmtId="171" fontId="3" fillId="6" borderId="52" xfId="0" applyNumberFormat="1" applyFont="1" applyFill="1" applyBorder="1" applyAlignment="1" applyProtection="1">
      <alignment horizontal="center" vertical="center"/>
      <protection locked="0"/>
    </xf>
    <xf numFmtId="171" fontId="0" fillId="6" borderId="143" xfId="0" applyNumberFormat="1" applyFill="1" applyBorder="1" applyAlignment="1" applyProtection="1">
      <alignment horizontal="center" vertical="center"/>
      <protection locked="0"/>
    </xf>
    <xf numFmtId="0" fontId="17" fillId="5" borderId="13" xfId="0" applyFont="1" applyFill="1" applyBorder="1" applyAlignment="1" applyProtection="1">
      <alignment horizontal="center" vertical="center"/>
      <protection hidden="1"/>
    </xf>
    <xf numFmtId="0" fontId="0" fillId="0" borderId="247" xfId="0" applyBorder="1" applyAlignment="1">
      <alignment horizontal="center" vertical="center"/>
    </xf>
    <xf numFmtId="0" fontId="17" fillId="5" borderId="7" xfId="0" applyFont="1" applyFill="1" applyBorder="1" applyAlignment="1" applyProtection="1">
      <alignment horizontal="center" vertical="center"/>
      <protection hidden="1"/>
    </xf>
    <xf numFmtId="0" fontId="0" fillId="0" borderId="7" xfId="0" applyBorder="1" applyAlignment="1">
      <alignment horizontal="center" vertical="center"/>
    </xf>
    <xf numFmtId="0" fontId="0" fillId="0" borderId="142" xfId="0" applyBorder="1" applyAlignment="1">
      <alignment horizontal="center" vertical="center"/>
    </xf>
    <xf numFmtId="0" fontId="3" fillId="5" borderId="48" xfId="0" applyFont="1" applyFill="1" applyBorder="1" applyAlignment="1" applyProtection="1">
      <alignment horizontal="center" vertical="center"/>
      <protection hidden="1"/>
    </xf>
    <xf numFmtId="0" fontId="0" fillId="0" borderId="72" xfId="0" applyBorder="1" applyAlignment="1">
      <alignment horizontal="center" vertical="center"/>
    </xf>
    <xf numFmtId="0" fontId="3" fillId="5" borderId="49" xfId="0" applyFont="1" applyFill="1" applyBorder="1" applyAlignment="1" applyProtection="1">
      <alignment horizontal="center" vertical="center"/>
      <protection hidden="1"/>
    </xf>
    <xf numFmtId="0" fontId="0" fillId="0" borderId="49" xfId="0" applyBorder="1" applyAlignment="1">
      <alignment horizontal="center" vertical="center"/>
    </xf>
    <xf numFmtId="0" fontId="0" fillId="0" borderId="57" xfId="0" applyBorder="1" applyAlignment="1">
      <alignment horizontal="center" vertical="center"/>
    </xf>
    <xf numFmtId="0" fontId="3" fillId="5" borderId="50" xfId="0" applyFont="1" applyFill="1" applyBorder="1" applyAlignment="1" applyProtection="1">
      <alignment horizontal="center" vertical="center"/>
      <protection hidden="1"/>
    </xf>
    <xf numFmtId="0" fontId="0" fillId="0" borderId="30" xfId="0" applyBorder="1" applyAlignment="1">
      <alignment horizontal="center" vertical="center"/>
    </xf>
    <xf numFmtId="0" fontId="3" fillId="5" borderId="28" xfId="0" applyFont="1" applyFill="1" applyBorder="1" applyAlignment="1" applyProtection="1">
      <alignment horizontal="center" vertical="center"/>
      <protection hidden="1"/>
    </xf>
    <xf numFmtId="0" fontId="0" fillId="0" borderId="28" xfId="0" applyBorder="1" applyAlignment="1">
      <alignment horizontal="center" vertical="center"/>
    </xf>
    <xf numFmtId="0" fontId="0" fillId="0" borderId="51" xfId="0" applyBorder="1" applyAlignment="1">
      <alignment horizontal="center" vertical="center"/>
    </xf>
    <xf numFmtId="0" fontId="3" fillId="5" borderId="54" xfId="0" applyFont="1" applyFill="1" applyBorder="1" applyAlignment="1" applyProtection="1">
      <alignment horizontal="center" vertical="center"/>
      <protection hidden="1"/>
    </xf>
    <xf numFmtId="0" fontId="0" fillId="0" borderId="31" xfId="0" applyBorder="1" applyAlignment="1">
      <alignment horizontal="center" vertical="center"/>
    </xf>
    <xf numFmtId="0" fontId="3" fillId="5" borderId="55" xfId="0" applyFont="1" applyFill="1" applyBorder="1" applyAlignment="1" applyProtection="1">
      <alignment horizontal="center" vertical="center"/>
      <protection hidden="1"/>
    </xf>
    <xf numFmtId="0" fontId="0" fillId="0" borderId="55" xfId="0" applyBorder="1" applyAlignment="1">
      <alignment horizontal="center" vertical="center"/>
    </xf>
    <xf numFmtId="0" fontId="0" fillId="0" borderId="60" xfId="0" applyBorder="1" applyAlignment="1">
      <alignment horizontal="center" vertical="center"/>
    </xf>
    <xf numFmtId="0" fontId="17" fillId="5" borderId="10" xfId="0" applyFont="1" applyFill="1" applyBorder="1" applyAlignment="1" applyProtection="1">
      <alignment horizontal="center" vertical="center"/>
      <protection hidden="1"/>
    </xf>
    <xf numFmtId="0" fontId="0" fillId="0" borderId="137" xfId="0" applyBorder="1" applyAlignment="1">
      <alignment horizontal="center" vertical="center"/>
    </xf>
    <xf numFmtId="0" fontId="17" fillId="5" borderId="11" xfId="0" applyFont="1" applyFill="1" applyBorder="1" applyAlignment="1" applyProtection="1">
      <alignment horizontal="center" vertical="center"/>
      <protection hidden="1"/>
    </xf>
    <xf numFmtId="0" fontId="0" fillId="0" borderId="11" xfId="0" applyBorder="1" applyAlignment="1">
      <alignment horizontal="center" vertical="center"/>
    </xf>
    <xf numFmtId="0" fontId="0" fillId="0" borderId="20" xfId="0" applyBorder="1" applyAlignment="1">
      <alignment horizontal="center" vertical="center"/>
    </xf>
    <xf numFmtId="0" fontId="17" fillId="5" borderId="12" xfId="0" applyFont="1" applyFill="1" applyBorder="1" applyAlignment="1" applyProtection="1">
      <alignment horizontal="center" vertical="center"/>
      <protection hidden="1"/>
    </xf>
    <xf numFmtId="0" fontId="0" fillId="0" borderId="246" xfId="0" applyBorder="1" applyAlignment="1">
      <alignment horizontal="center" vertical="center"/>
    </xf>
    <xf numFmtId="0" fontId="17" fillId="5" borderId="0" xfId="0" applyFont="1" applyFill="1" applyBorder="1" applyAlignment="1" applyProtection="1">
      <alignment horizontal="center" vertical="center"/>
      <protection hidden="1"/>
    </xf>
    <xf numFmtId="0" fontId="0" fillId="0" borderId="0" xfId="0" applyAlignment="1">
      <alignment horizontal="center" vertical="center"/>
    </xf>
    <xf numFmtId="0" fontId="0" fillId="0" borderId="6" xfId="0" applyBorder="1" applyAlignment="1">
      <alignment horizontal="center" vertical="center"/>
    </xf>
    <xf numFmtId="0" fontId="4" fillId="6" borderId="68" xfId="4" applyFont="1" applyFill="1" applyBorder="1" applyAlignment="1" applyProtection="1">
      <alignment horizontal="left" vertical="top" wrapText="1"/>
      <protection locked="0"/>
    </xf>
    <xf numFmtId="0" fontId="0" fillId="0" borderId="0" xfId="0" applyAlignment="1">
      <alignment horizontal="left" vertical="top" wrapText="1"/>
    </xf>
    <xf numFmtId="4" fontId="5" fillId="5" borderId="8" xfId="0" applyNumberFormat="1" applyFont="1" applyFill="1" applyBorder="1" applyAlignment="1" applyProtection="1">
      <alignment horizontal="center" vertical="center"/>
      <protection hidden="1"/>
    </xf>
    <xf numFmtId="4" fontId="5" fillId="5" borderId="9" xfId="0" applyNumberFormat="1" applyFont="1" applyFill="1"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82" xfId="0" applyBorder="1" applyAlignment="1" applyProtection="1">
      <alignment horizontal="center" vertical="center"/>
      <protection hidden="1"/>
    </xf>
    <xf numFmtId="0" fontId="3" fillId="2" borderId="54" xfId="0" applyFont="1" applyFill="1" applyBorder="1" applyAlignment="1" applyProtection="1">
      <alignment horizontal="center" vertical="center" wrapText="1" shrinkToFit="1"/>
      <protection hidden="1"/>
    </xf>
    <xf numFmtId="0" fontId="15" fillId="0" borderId="55" xfId="0" applyFont="1" applyBorder="1" applyAlignment="1" applyProtection="1">
      <protection hidden="1"/>
    </xf>
    <xf numFmtId="0" fontId="15" fillId="0" borderId="31" xfId="0" applyFont="1" applyBorder="1" applyAlignment="1" applyProtection="1">
      <protection hidden="1"/>
    </xf>
    <xf numFmtId="0" fontId="36" fillId="0" borderId="161" xfId="1" applyFont="1" applyFill="1" applyBorder="1" applyAlignment="1">
      <alignment horizontal="left" vertical="center" wrapText="1"/>
    </xf>
    <xf numFmtId="0" fontId="36" fillId="0" borderId="162" xfId="1" applyFont="1" applyFill="1" applyBorder="1" applyAlignment="1">
      <alignment horizontal="left" vertical="center" wrapText="1"/>
    </xf>
    <xf numFmtId="0" fontId="8" fillId="0" borderId="151" xfId="0" applyFont="1" applyFill="1" applyBorder="1" applyAlignment="1" applyProtection="1">
      <alignment horizontal="center" vertical="center"/>
      <protection hidden="1"/>
    </xf>
    <xf numFmtId="0" fontId="3" fillId="0" borderId="29" xfId="0" applyFont="1" applyBorder="1" applyAlignment="1" applyProtection="1">
      <alignment horizontal="center" vertical="center" textRotation="90" wrapText="1"/>
      <protection hidden="1"/>
    </xf>
    <xf numFmtId="0" fontId="0" fillId="0" borderId="28" xfId="0" applyBorder="1" applyAlignment="1" applyProtection="1">
      <alignment horizontal="center" vertical="center" textRotation="90" wrapText="1"/>
      <protection hidden="1"/>
    </xf>
    <xf numFmtId="0" fontId="0" fillId="0" borderId="30" xfId="0" applyBorder="1" applyAlignment="1" applyProtection="1">
      <alignment horizontal="center" vertical="center" textRotation="90" wrapText="1"/>
      <protection hidden="1"/>
    </xf>
    <xf numFmtId="4" fontId="3" fillId="6" borderId="29" xfId="0" applyNumberFormat="1" applyFont="1" applyFill="1" applyBorder="1" applyAlignment="1" applyProtection="1">
      <alignment horizontal="center" vertical="center" textRotation="90" wrapText="1"/>
      <protection locked="0" hidden="1"/>
    </xf>
    <xf numFmtId="4" fontId="3" fillId="6" borderId="28" xfId="0" applyNumberFormat="1" applyFont="1" applyFill="1" applyBorder="1" applyAlignment="1" applyProtection="1">
      <alignment horizontal="center" vertical="center" textRotation="90" wrapText="1"/>
      <protection locked="0" hidden="1"/>
    </xf>
    <xf numFmtId="0" fontId="0" fillId="0" borderId="30" xfId="0" applyBorder="1" applyAlignment="1" applyProtection="1">
      <alignment horizontal="center" vertical="center" textRotation="90" wrapText="1"/>
      <protection locked="0" hidden="1"/>
    </xf>
    <xf numFmtId="4" fontId="3" fillId="5" borderId="50" xfId="0" applyNumberFormat="1" applyFont="1" applyFill="1" applyBorder="1" applyAlignment="1" applyProtection="1">
      <alignment horizontal="center" vertical="center"/>
      <protection hidden="1"/>
    </xf>
    <xf numFmtId="4" fontId="3" fillId="5" borderId="28" xfId="0" applyNumberFormat="1" applyFont="1" applyFill="1"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8" fillId="4" borderId="219" xfId="0" applyFont="1" applyFill="1" applyBorder="1" applyAlignment="1" applyProtection="1">
      <alignment horizontal="center" vertical="center" wrapText="1" shrinkToFit="1"/>
      <protection locked="0" hidden="1"/>
    </xf>
    <xf numFmtId="0" fontId="0" fillId="4" borderId="214" xfId="0" applyFill="1" applyBorder="1" applyAlignment="1">
      <alignment horizontal="center" vertical="center" wrapText="1" shrinkToFit="1"/>
    </xf>
    <xf numFmtId="0" fontId="0" fillId="4" borderId="220" xfId="0" applyFill="1" applyBorder="1" applyAlignment="1">
      <alignment horizontal="center" vertical="center" wrapText="1" shrinkToFit="1"/>
    </xf>
    <xf numFmtId="0" fontId="8" fillId="4" borderId="216" xfId="0" applyNumberFormat="1" applyFont="1" applyFill="1" applyBorder="1" applyAlignment="1" applyProtection="1">
      <alignment horizontal="center" vertical="center"/>
      <protection locked="0" hidden="1"/>
    </xf>
    <xf numFmtId="0" fontId="0" fillId="4" borderId="217" xfId="0" applyFill="1" applyBorder="1" applyAlignment="1">
      <alignment horizontal="center" vertical="center"/>
    </xf>
    <xf numFmtId="0" fontId="0" fillId="4" borderId="218" xfId="0" applyFill="1" applyBorder="1" applyAlignment="1">
      <alignment horizontal="center" vertical="center"/>
    </xf>
    <xf numFmtId="0" fontId="8" fillId="6" borderId="219" xfId="0" applyFont="1" applyFill="1" applyBorder="1" applyAlignment="1" applyProtection="1">
      <alignment horizontal="center" vertical="center" wrapText="1" shrinkToFit="1"/>
      <protection locked="0" hidden="1"/>
    </xf>
    <xf numFmtId="0" fontId="0" fillId="0" borderId="214" xfId="0" applyBorder="1" applyAlignment="1">
      <alignment horizontal="center" vertical="center" wrapText="1" shrinkToFit="1"/>
    </xf>
    <xf numFmtId="0" fontId="0" fillId="0" borderId="220" xfId="0" applyBorder="1" applyAlignment="1">
      <alignment horizontal="center" vertical="center" wrapText="1" shrinkToFit="1"/>
    </xf>
    <xf numFmtId="0" fontId="8" fillId="6" borderId="233" xfId="0" applyNumberFormat="1" applyFont="1" applyFill="1" applyBorder="1" applyAlignment="1" applyProtection="1">
      <alignment horizontal="center" vertical="center"/>
      <protection locked="0" hidden="1"/>
    </xf>
    <xf numFmtId="0" fontId="0" fillId="0" borderId="68" xfId="0" applyBorder="1" applyAlignment="1">
      <alignment horizontal="center" vertical="center"/>
    </xf>
    <xf numFmtId="0" fontId="0" fillId="0" borderId="240" xfId="0" applyBorder="1" applyAlignment="1">
      <alignment horizontal="center" vertical="center"/>
    </xf>
    <xf numFmtId="0" fontId="7" fillId="3" borderId="1" xfId="0" applyFont="1" applyFill="1" applyBorder="1" applyAlignment="1" applyProtection="1">
      <alignment horizontal="center" vertical="center"/>
      <protection hidden="1"/>
    </xf>
    <xf numFmtId="0" fontId="8" fillId="0" borderId="21" xfId="0" applyFont="1" applyBorder="1" applyAlignment="1" applyProtection="1">
      <alignment horizontal="center" vertical="center" textRotation="90"/>
      <protection hidden="1"/>
    </xf>
    <xf numFmtId="0" fontId="8" fillId="0" borderId="22" xfId="0" applyFont="1" applyBorder="1" applyAlignment="1" applyProtection="1">
      <alignment horizontal="center" vertical="center" textRotation="90"/>
      <protection hidden="1"/>
    </xf>
    <xf numFmtId="0" fontId="8" fillId="0" borderId="39" xfId="0" applyFont="1" applyBorder="1" applyAlignment="1" applyProtection="1">
      <alignment horizontal="center" vertical="center" textRotation="90"/>
      <protection hidden="1"/>
    </xf>
    <xf numFmtId="0" fontId="7" fillId="2" borderId="2" xfId="0" applyFont="1" applyFill="1" applyBorder="1" applyAlignment="1" applyProtection="1">
      <alignment horizontal="center" vertical="center" textRotation="90" wrapText="1"/>
      <protection hidden="1"/>
    </xf>
    <xf numFmtId="0" fontId="7" fillId="2" borderId="23" xfId="0" applyFont="1" applyFill="1" applyBorder="1" applyAlignment="1" applyProtection="1">
      <alignment horizontal="center" vertical="center" textRotation="90" wrapText="1"/>
      <protection hidden="1"/>
    </xf>
    <xf numFmtId="0" fontId="7" fillId="2" borderId="35" xfId="0" applyFont="1" applyFill="1" applyBorder="1" applyAlignment="1" applyProtection="1">
      <alignment horizontal="center" vertical="center" textRotation="90" wrapText="1"/>
      <protection hidden="1"/>
    </xf>
    <xf numFmtId="0" fontId="7" fillId="2" borderId="16" xfId="0" applyFont="1" applyFill="1" applyBorder="1" applyAlignment="1" applyProtection="1">
      <alignment horizontal="center" vertical="center" textRotation="90" wrapText="1"/>
      <protection hidden="1"/>
    </xf>
    <xf numFmtId="0" fontId="8" fillId="0" borderId="73" xfId="0" applyNumberFormat="1" applyFont="1" applyFill="1" applyBorder="1" applyAlignment="1" applyProtection="1">
      <alignment horizontal="center" vertical="center"/>
      <protection hidden="1"/>
    </xf>
    <xf numFmtId="0" fontId="0" fillId="0" borderId="74" xfId="0" applyBorder="1" applyAlignment="1" applyProtection="1">
      <alignment horizontal="center" vertical="center"/>
      <protection hidden="1"/>
    </xf>
    <xf numFmtId="0" fontId="0" fillId="0" borderId="75" xfId="0" applyBorder="1" applyAlignment="1" applyProtection="1">
      <alignment horizontal="center" vertical="center"/>
      <protection hidden="1"/>
    </xf>
    <xf numFmtId="0" fontId="8" fillId="0" borderId="50" xfId="0" applyFont="1" applyBorder="1" applyAlignment="1" applyProtection="1">
      <alignment horizontal="right" vertical="center" wrapText="1" shrinkToFit="1"/>
      <protection hidden="1"/>
    </xf>
    <xf numFmtId="0" fontId="0" fillId="0" borderId="28" xfId="0" applyBorder="1" applyAlignment="1" applyProtection="1">
      <alignment horizontal="right"/>
      <protection hidden="1"/>
    </xf>
    <xf numFmtId="0" fontId="0" fillId="0" borderId="30" xfId="0" applyBorder="1" applyAlignment="1" applyProtection="1">
      <alignment horizontal="right"/>
      <protection hidden="1"/>
    </xf>
    <xf numFmtId="0" fontId="0" fillId="0" borderId="112" xfId="0" applyBorder="1" applyAlignment="1">
      <alignment horizontal="left" vertical="center" wrapText="1"/>
    </xf>
    <xf numFmtId="0" fontId="11" fillId="0" borderId="108" xfId="1" applyFont="1" applyFill="1" applyBorder="1" applyAlignment="1">
      <alignment horizontal="left" vertical="center" wrapText="1"/>
    </xf>
    <xf numFmtId="0" fontId="11" fillId="0" borderId="113" xfId="1" applyFont="1" applyFill="1" applyBorder="1" applyAlignment="1">
      <alignment horizontal="left" vertical="center" wrapText="1"/>
    </xf>
    <xf numFmtId="0" fontId="8" fillId="0" borderId="227" xfId="0" applyNumberFormat="1" applyFont="1" applyFill="1" applyBorder="1" applyAlignment="1" applyProtection="1">
      <alignment horizontal="center" vertical="center"/>
      <protection hidden="1"/>
    </xf>
    <xf numFmtId="0" fontId="0" fillId="0" borderId="90" xfId="0" applyBorder="1" applyAlignment="1" applyProtection="1">
      <alignment horizontal="center" vertical="center"/>
      <protection hidden="1"/>
    </xf>
    <xf numFmtId="0" fontId="0" fillId="0" borderId="228" xfId="0" applyBorder="1" applyAlignment="1" applyProtection="1">
      <alignment horizontal="center" vertical="center"/>
      <protection hidden="1"/>
    </xf>
    <xf numFmtId="0" fontId="8" fillId="0" borderId="237" xfId="0" applyNumberFormat="1" applyFont="1" applyFill="1" applyBorder="1" applyAlignment="1" applyProtection="1">
      <alignment horizontal="center" vertical="center"/>
      <protection hidden="1"/>
    </xf>
    <xf numFmtId="0" fontId="0" fillId="0" borderId="238" xfId="0" applyBorder="1" applyAlignment="1" applyProtection="1">
      <alignment horizontal="center" vertical="center"/>
      <protection hidden="1"/>
    </xf>
    <xf numFmtId="0" fontId="0" fillId="0" borderId="239" xfId="0" applyBorder="1" applyAlignment="1" applyProtection="1">
      <alignment horizontal="center" vertical="center"/>
      <protection hidden="1"/>
    </xf>
    <xf numFmtId="165" fontId="8" fillId="0" borderId="237" xfId="0" applyNumberFormat="1" applyFont="1" applyFill="1" applyBorder="1" applyAlignment="1" applyProtection="1">
      <alignment horizontal="center" vertical="center"/>
      <protection hidden="1"/>
    </xf>
    <xf numFmtId="165" fontId="8" fillId="0" borderId="78" xfId="0" applyNumberFormat="1" applyFont="1" applyFill="1" applyBorder="1" applyAlignment="1" applyProtection="1">
      <alignment horizontal="center" vertical="center"/>
      <protection hidden="1"/>
    </xf>
    <xf numFmtId="0" fontId="0" fillId="0" borderId="79" xfId="0" applyBorder="1" applyAlignment="1" applyProtection="1">
      <alignment horizontal="center" vertical="center"/>
      <protection hidden="1"/>
    </xf>
    <xf numFmtId="0" fontId="8" fillId="0" borderId="78" xfId="0" applyNumberFormat="1" applyFont="1" applyFill="1" applyBorder="1" applyAlignment="1" applyProtection="1">
      <alignment horizontal="center" vertical="center"/>
      <protection hidden="1"/>
    </xf>
    <xf numFmtId="0" fontId="0" fillId="0" borderId="80" xfId="0" applyBorder="1" applyAlignment="1" applyProtection="1">
      <alignment horizontal="center" vertical="center"/>
      <protection hidden="1"/>
    </xf>
    <xf numFmtId="165" fontId="8" fillId="0" borderId="230" xfId="0" applyNumberFormat="1" applyFont="1" applyFill="1" applyBorder="1" applyAlignment="1" applyProtection="1">
      <alignment horizontal="center" vertical="center"/>
      <protection hidden="1"/>
    </xf>
    <xf numFmtId="0" fontId="11" fillId="0" borderId="21" xfId="0" applyFont="1" applyBorder="1" applyAlignment="1" applyProtection="1">
      <alignment horizontal="center" vertical="center" textRotation="90"/>
      <protection hidden="1"/>
    </xf>
    <xf numFmtId="0" fontId="11" fillId="0" borderId="39" xfId="0" applyFont="1" applyBorder="1" applyAlignment="1" applyProtection="1">
      <alignment horizontal="center" vertical="center" textRotation="90"/>
      <protection hidden="1"/>
    </xf>
    <xf numFmtId="0" fontId="7" fillId="2" borderId="2" xfId="0" applyFont="1" applyFill="1" applyBorder="1" applyAlignment="1" applyProtection="1">
      <alignment horizontal="center" vertical="center" textRotation="90"/>
      <protection hidden="1"/>
    </xf>
    <xf numFmtId="0" fontId="7" fillId="2" borderId="35" xfId="0" applyFont="1" applyFill="1" applyBorder="1" applyAlignment="1" applyProtection="1">
      <alignment horizontal="center" vertical="center" textRotation="90"/>
      <protection hidden="1"/>
    </xf>
    <xf numFmtId="0" fontId="11" fillId="0" borderId="107" xfId="0" applyFont="1" applyBorder="1" applyAlignment="1">
      <alignment horizontal="left" vertical="center" wrapText="1"/>
    </xf>
    <xf numFmtId="0" fontId="11" fillId="0" borderId="107" xfId="1" applyFont="1" applyFill="1" applyBorder="1" applyAlignment="1">
      <alignment horizontal="left" vertical="center" wrapText="1"/>
    </xf>
    <xf numFmtId="0" fontId="8" fillId="0" borderId="202" xfId="0" applyNumberFormat="1" applyFont="1" applyFill="1" applyBorder="1" applyAlignment="1" applyProtection="1">
      <alignment horizontal="center" vertical="center"/>
      <protection hidden="1"/>
    </xf>
    <xf numFmtId="0" fontId="0" fillId="0" borderId="203" xfId="0" applyBorder="1" applyAlignment="1" applyProtection="1">
      <alignment horizontal="center" vertical="center"/>
      <protection hidden="1"/>
    </xf>
    <xf numFmtId="0" fontId="8" fillId="0" borderId="188" xfId="0" applyNumberFormat="1" applyFont="1" applyFill="1" applyBorder="1" applyAlignment="1" applyProtection="1">
      <alignment horizontal="center" vertical="center"/>
      <protection hidden="1"/>
    </xf>
    <xf numFmtId="0" fontId="11" fillId="0" borderId="103" xfId="1" applyFont="1" applyFill="1" applyBorder="1" applyAlignment="1">
      <alignment horizontal="left" vertical="top" wrapText="1"/>
    </xf>
    <xf numFmtId="0" fontId="11" fillId="0" borderId="104" xfId="1" applyFont="1" applyFill="1" applyBorder="1" applyAlignment="1">
      <alignment horizontal="left" vertical="top" wrapText="1"/>
    </xf>
    <xf numFmtId="0" fontId="11" fillId="0" borderId="105" xfId="1" applyFont="1" applyFill="1" applyBorder="1" applyAlignment="1">
      <alignment horizontal="left" vertical="top" wrapText="1"/>
    </xf>
    <xf numFmtId="0" fontId="11" fillId="0" borderId="4" xfId="1" applyFont="1" applyFill="1" applyBorder="1" applyAlignment="1">
      <alignment horizontal="left" vertical="center" wrapText="1"/>
    </xf>
    <xf numFmtId="0" fontId="0" fillId="0" borderId="4" xfId="0" applyBorder="1" applyAlignment="1">
      <alignment horizontal="left" vertical="center" wrapText="1"/>
    </xf>
    <xf numFmtId="0" fontId="11" fillId="0" borderId="209" xfId="1" applyFont="1" applyFill="1" applyBorder="1" applyAlignment="1">
      <alignment horizontal="left" vertical="center" wrapText="1"/>
    </xf>
    <xf numFmtId="0" fontId="0" fillId="0" borderId="210" xfId="0" applyBorder="1" applyAlignment="1">
      <alignment horizontal="left" vertical="center" wrapText="1"/>
    </xf>
    <xf numFmtId="0" fontId="0" fillId="0" borderId="211" xfId="0" applyBorder="1" applyAlignment="1">
      <alignment horizontal="left" vertical="center" wrapText="1"/>
    </xf>
    <xf numFmtId="0" fontId="8" fillId="6" borderId="243" xfId="0" applyNumberFormat="1" applyFont="1" applyFill="1" applyBorder="1" applyAlignment="1" applyProtection="1">
      <alignment horizontal="center" vertical="center" wrapText="1" shrinkToFit="1"/>
      <protection locked="0" hidden="1"/>
    </xf>
    <xf numFmtId="0" fontId="0" fillId="0" borderId="41" xfId="0" applyBorder="1" applyAlignment="1">
      <alignment horizontal="center" vertical="center" wrapText="1" shrinkToFit="1"/>
    </xf>
    <xf numFmtId="0" fontId="0" fillId="0" borderId="245" xfId="0" applyBorder="1" applyAlignment="1">
      <alignment horizontal="center" vertical="center" wrapText="1" shrinkToFit="1"/>
    </xf>
    <xf numFmtId="0" fontId="11" fillId="0" borderId="253" xfId="1" applyFont="1" applyFill="1" applyBorder="1" applyAlignment="1">
      <alignment horizontal="left" vertical="center" wrapText="1"/>
    </xf>
    <xf numFmtId="0" fontId="8" fillId="6" borderId="233" xfId="0" applyNumberFormat="1" applyFont="1" applyFill="1" applyBorder="1" applyAlignment="1" applyProtection="1">
      <alignment horizontal="center" vertical="center" wrapText="1" shrinkToFit="1"/>
      <protection locked="0" hidden="1"/>
    </xf>
    <xf numFmtId="0" fontId="0" fillId="0" borderId="68" xfId="0" applyBorder="1" applyAlignment="1">
      <alignment horizontal="center" vertical="center" wrapText="1" shrinkToFit="1"/>
    </xf>
    <xf numFmtId="0" fontId="0" fillId="0" borderId="240" xfId="0" applyBorder="1" applyAlignment="1">
      <alignment horizontal="center" vertical="center" wrapText="1" shrinkToFit="1"/>
    </xf>
    <xf numFmtId="0" fontId="0" fillId="0" borderId="104" xfId="0" applyBorder="1" applyAlignment="1">
      <alignment horizontal="left" vertical="center" wrapText="1"/>
    </xf>
    <xf numFmtId="0" fontId="0" fillId="0" borderId="62" xfId="0" applyBorder="1" applyAlignment="1" applyProtection="1">
      <alignment horizontal="center" vertical="center"/>
      <protection hidden="1"/>
    </xf>
    <xf numFmtId="0" fontId="36" fillId="0" borderId="107" xfId="1" applyFont="1" applyFill="1" applyBorder="1" applyAlignment="1">
      <alignment horizontal="left" vertical="center" wrapText="1"/>
    </xf>
    <xf numFmtId="0" fontId="8" fillId="0" borderId="91" xfId="0" applyNumberFormat="1" applyFont="1" applyFill="1" applyBorder="1" applyAlignment="1" applyProtection="1">
      <alignment horizontal="center" vertical="center"/>
      <protection hidden="1"/>
    </xf>
    <xf numFmtId="0" fontId="8" fillId="0" borderId="93" xfId="0" applyNumberFormat="1" applyFont="1" applyFill="1" applyBorder="1" applyAlignment="1" applyProtection="1">
      <alignment horizontal="center" vertical="center"/>
      <protection hidden="1"/>
    </xf>
    <xf numFmtId="0" fontId="0" fillId="0" borderId="93" xfId="0" applyBorder="1" applyAlignment="1" applyProtection="1">
      <alignment horizontal="center" vertical="center"/>
      <protection hidden="1"/>
    </xf>
    <xf numFmtId="0" fontId="8" fillId="0" borderId="193" xfId="0" applyNumberFormat="1" applyFont="1" applyFill="1" applyBorder="1" applyAlignment="1" applyProtection="1">
      <alignment horizontal="center" vertical="center"/>
      <protection hidden="1"/>
    </xf>
    <xf numFmtId="0" fontId="0" fillId="0" borderId="194" xfId="0" applyBorder="1" applyAlignment="1" applyProtection="1">
      <alignment horizontal="center" vertical="center"/>
      <protection hidden="1"/>
    </xf>
    <xf numFmtId="0" fontId="8" fillId="0" borderId="194" xfId="0" applyNumberFormat="1" applyFont="1" applyFill="1" applyBorder="1" applyAlignment="1" applyProtection="1">
      <alignment horizontal="center" vertical="center"/>
      <protection hidden="1"/>
    </xf>
    <xf numFmtId="165" fontId="8" fillId="0" borderId="90" xfId="0" applyNumberFormat="1" applyFont="1" applyFill="1" applyBorder="1" applyAlignment="1" applyProtection="1">
      <alignment horizontal="center" vertical="center"/>
      <protection hidden="1"/>
    </xf>
    <xf numFmtId="165" fontId="8" fillId="0" borderId="236" xfId="0" applyNumberFormat="1" applyFont="1" applyFill="1" applyBorder="1" applyAlignment="1" applyProtection="1">
      <alignment horizontal="center" vertical="center"/>
      <protection hidden="1"/>
    </xf>
    <xf numFmtId="0" fontId="0" fillId="0" borderId="236" xfId="0" applyBorder="1" applyAlignment="1" applyProtection="1">
      <alignment horizontal="center" vertical="center"/>
      <protection hidden="1"/>
    </xf>
    <xf numFmtId="0" fontId="8" fillId="0" borderId="92" xfId="0" applyNumberFormat="1" applyFont="1" applyFill="1" applyBorder="1" applyAlignment="1" applyProtection="1">
      <alignment horizontal="center" vertical="center"/>
      <protection hidden="1"/>
    </xf>
    <xf numFmtId="0" fontId="8" fillId="0" borderId="157" xfId="0" applyNumberFormat="1" applyFont="1" applyFill="1" applyBorder="1" applyAlignment="1" applyProtection="1">
      <alignment horizontal="center" vertical="center"/>
      <protection hidden="1"/>
    </xf>
    <xf numFmtId="0" fontId="0" fillId="0" borderId="157" xfId="0" applyBorder="1" applyAlignment="1" applyProtection="1">
      <alignment horizontal="center" vertical="center"/>
      <protection hidden="1"/>
    </xf>
    <xf numFmtId="0" fontId="8" fillId="0" borderId="97" xfId="0" applyNumberFormat="1" applyFont="1" applyFill="1" applyBorder="1" applyAlignment="1" applyProtection="1">
      <alignment horizontal="center" vertical="center"/>
      <protection hidden="1"/>
    </xf>
    <xf numFmtId="0" fontId="0" fillId="0" borderId="97" xfId="0" applyBorder="1" applyAlignment="1" applyProtection="1">
      <alignment horizontal="center" vertical="center"/>
      <protection hidden="1"/>
    </xf>
    <xf numFmtId="0" fontId="8" fillId="0" borderId="156" xfId="0" applyNumberFormat="1" applyFont="1" applyFill="1" applyBorder="1" applyAlignment="1" applyProtection="1">
      <alignment horizontal="center" vertical="center"/>
      <protection hidden="1"/>
    </xf>
    <xf numFmtId="0" fontId="0" fillId="0" borderId="156" xfId="0" applyBorder="1" applyAlignment="1" applyProtection="1">
      <alignment horizontal="center" vertical="center"/>
      <protection hidden="1"/>
    </xf>
    <xf numFmtId="0" fontId="11" fillId="0" borderId="106" xfId="1" applyFont="1" applyFill="1" applyBorder="1" applyAlignment="1">
      <alignment horizontal="left" vertical="top" wrapText="1"/>
    </xf>
    <xf numFmtId="0" fontId="11" fillId="0" borderId="112" xfId="1" applyFont="1" applyFill="1" applyBorder="1" applyAlignment="1">
      <alignment horizontal="left" vertical="top" wrapText="1"/>
    </xf>
    <xf numFmtId="0" fontId="11" fillId="0" borderId="107" xfId="1" applyFont="1" applyFill="1" applyBorder="1" applyAlignment="1">
      <alignment horizontal="left" vertical="top" wrapText="1"/>
    </xf>
    <xf numFmtId="0" fontId="11" fillId="0" borderId="112" xfId="1" applyFont="1" applyFill="1" applyBorder="1" applyAlignment="1">
      <alignment horizontal="left" vertical="center" wrapText="1"/>
    </xf>
    <xf numFmtId="0" fontId="8" fillId="0" borderId="10" xfId="0" applyFont="1" applyFill="1" applyBorder="1" applyAlignment="1" applyProtection="1">
      <alignment horizontal="center" vertical="center" textRotation="90"/>
      <protection hidden="1"/>
    </xf>
    <xf numFmtId="0" fontId="0" fillId="0" borderId="139" xfId="0" applyBorder="1" applyAlignment="1">
      <alignment horizontal="center" vertical="center" textRotation="90"/>
    </xf>
    <xf numFmtId="0" fontId="0" fillId="0" borderId="12" xfId="0" applyBorder="1" applyAlignment="1">
      <alignment horizontal="center" vertical="center" textRotation="90"/>
    </xf>
    <xf numFmtId="0" fontId="0" fillId="0" borderId="114" xfId="0" applyBorder="1" applyAlignment="1">
      <alignment horizontal="center" vertical="center" textRotation="90"/>
    </xf>
    <xf numFmtId="0" fontId="0" fillId="0" borderId="13" xfId="0" applyBorder="1" applyAlignment="1">
      <alignment horizontal="center" vertical="center" textRotation="90"/>
    </xf>
    <xf numFmtId="0" fontId="0" fillId="0" borderId="140" xfId="0" applyBorder="1" applyAlignment="1">
      <alignment horizontal="center" vertical="center" textRotation="90"/>
    </xf>
    <xf numFmtId="0" fontId="8" fillId="0" borderId="152" xfId="0" applyNumberFormat="1" applyFont="1" applyFill="1" applyBorder="1" applyAlignment="1" applyProtection="1">
      <alignment horizontal="center" vertical="center"/>
      <protection hidden="1"/>
    </xf>
    <xf numFmtId="0" fontId="8" fillId="0" borderId="99" xfId="0" applyNumberFormat="1" applyFont="1" applyFill="1" applyBorder="1" applyAlignment="1" applyProtection="1">
      <alignment horizontal="center" vertical="center"/>
      <protection hidden="1"/>
    </xf>
    <xf numFmtId="0" fontId="0" fillId="0" borderId="100" xfId="0" applyBorder="1" applyAlignment="1" applyProtection="1">
      <alignment horizontal="center" vertical="center"/>
      <protection hidden="1"/>
    </xf>
    <xf numFmtId="0" fontId="8" fillId="0" borderId="100" xfId="0" applyNumberFormat="1" applyFont="1" applyFill="1" applyBorder="1" applyAlignment="1" applyProtection="1">
      <alignment horizontal="center" vertical="center"/>
      <protection hidden="1"/>
    </xf>
    <xf numFmtId="0" fontId="8" fillId="0" borderId="153" xfId="0" applyNumberFormat="1" applyFont="1" applyFill="1" applyBorder="1" applyAlignment="1" applyProtection="1">
      <alignment horizontal="center" vertical="center"/>
      <protection hidden="1"/>
    </xf>
    <xf numFmtId="0" fontId="0" fillId="0" borderId="154" xfId="0" applyBorder="1" applyAlignment="1" applyProtection="1">
      <alignment horizontal="center" vertical="center"/>
      <protection hidden="1"/>
    </xf>
    <xf numFmtId="0" fontId="8" fillId="0" borderId="154" xfId="0" applyNumberFormat="1" applyFont="1" applyFill="1" applyBorder="1" applyAlignment="1" applyProtection="1">
      <alignment horizontal="center" vertical="center"/>
      <protection hidden="1"/>
    </xf>
    <xf numFmtId="0" fontId="8" fillId="0" borderId="96" xfId="0" applyNumberFormat="1" applyFont="1" applyFill="1" applyBorder="1" applyAlignment="1" applyProtection="1">
      <alignment horizontal="center" vertical="center"/>
      <protection hidden="1"/>
    </xf>
    <xf numFmtId="0" fontId="3" fillId="0" borderId="17" xfId="0" applyFont="1" applyFill="1" applyBorder="1" applyAlignment="1" applyProtection="1">
      <alignment horizontal="center" vertical="center"/>
      <protection hidden="1"/>
    </xf>
    <xf numFmtId="0" fontId="3" fillId="0" borderId="53" xfId="0" applyFont="1" applyFill="1" applyBorder="1" applyAlignment="1" applyProtection="1">
      <alignment horizontal="center" vertical="center"/>
      <protection hidden="1"/>
    </xf>
    <xf numFmtId="0" fontId="0" fillId="0" borderId="18" xfId="0" applyBorder="1" applyAlignment="1">
      <alignment vertical="center"/>
    </xf>
    <xf numFmtId="0" fontId="0" fillId="0" borderId="19" xfId="0" applyBorder="1" applyAlignment="1">
      <alignment vertical="center"/>
    </xf>
    <xf numFmtId="0" fontId="8" fillId="0" borderId="151" xfId="0" applyNumberFormat="1" applyFont="1" applyFill="1" applyBorder="1" applyAlignment="1" applyProtection="1">
      <alignment horizontal="center" vertical="center"/>
      <protection hidden="1"/>
    </xf>
    <xf numFmtId="0" fontId="3" fillId="0" borderId="29" xfId="0" applyFont="1" applyFill="1" applyBorder="1" applyAlignment="1" applyProtection="1">
      <alignment horizontal="center" vertical="center"/>
      <protection hidden="1"/>
    </xf>
    <xf numFmtId="0" fontId="3" fillId="0" borderId="50" xfId="0" applyFont="1" applyFill="1" applyBorder="1" applyAlignment="1" applyProtection="1">
      <alignment horizontal="center" vertical="center"/>
      <protection hidden="1"/>
    </xf>
    <xf numFmtId="0" fontId="3" fillId="0" borderId="29" xfId="0" applyNumberFormat="1" applyFont="1" applyFill="1" applyBorder="1" applyAlignment="1" applyProtection="1">
      <alignment horizontal="left" vertical="center" wrapText="1"/>
      <protection hidden="1"/>
    </xf>
    <xf numFmtId="0" fontId="0" fillId="0" borderId="30" xfId="0" applyBorder="1" applyAlignment="1">
      <alignment vertical="center"/>
    </xf>
    <xf numFmtId="2" fontId="19" fillId="0" borderId="58" xfId="3" applyNumberFormat="1" applyFont="1" applyFill="1" applyBorder="1" applyAlignment="1" applyProtection="1">
      <alignment horizontal="center" vertical="center"/>
      <protection hidden="1"/>
    </xf>
    <xf numFmtId="2" fontId="19" fillId="0" borderId="52" xfId="3" applyNumberFormat="1" applyFont="1" applyFill="1" applyBorder="1" applyAlignment="1" applyProtection="1">
      <alignment horizontal="center" vertical="center"/>
      <protection hidden="1"/>
    </xf>
    <xf numFmtId="2" fontId="0" fillId="0" borderId="52" xfId="3" applyNumberFormat="1" applyFont="1" applyBorder="1" applyAlignment="1" applyProtection="1">
      <alignment horizontal="center" vertical="center"/>
      <protection hidden="1"/>
    </xf>
    <xf numFmtId="170" fontId="3" fillId="0" borderId="29" xfId="0" applyNumberFormat="1" applyFont="1" applyFill="1" applyBorder="1" applyAlignment="1" applyProtection="1">
      <alignment horizontal="center" vertical="center"/>
      <protection hidden="1"/>
    </xf>
    <xf numFmtId="170" fontId="3" fillId="0" borderId="28" xfId="0" applyNumberFormat="1" applyFont="1" applyFill="1" applyBorder="1" applyAlignment="1" applyProtection="1">
      <alignment horizontal="center" vertical="center"/>
      <protection hidden="1"/>
    </xf>
    <xf numFmtId="170" fontId="0" fillId="0" borderId="30" xfId="0" applyNumberFormat="1" applyBorder="1" applyAlignment="1" applyProtection="1">
      <alignment horizontal="center" vertical="center"/>
      <protection hidden="1"/>
    </xf>
    <xf numFmtId="0" fontId="3" fillId="0" borderId="17" xfId="0" applyFont="1" applyBorder="1" applyAlignment="1" applyProtection="1">
      <alignment horizontal="center" vertical="center" wrapText="1"/>
      <protection hidden="1"/>
    </xf>
    <xf numFmtId="0" fontId="15" fillId="0" borderId="18" xfId="0" applyFont="1" applyBorder="1" applyAlignment="1" applyProtection="1">
      <alignment horizontal="center" vertical="center"/>
      <protection hidden="1"/>
    </xf>
    <xf numFmtId="0" fontId="15" fillId="0" borderId="19" xfId="0" applyFont="1" applyBorder="1" applyAlignment="1" applyProtection="1">
      <alignment horizontal="center" vertical="center"/>
      <protection hidden="1"/>
    </xf>
    <xf numFmtId="0" fontId="8" fillId="6" borderId="11" xfId="0" applyFont="1" applyFill="1" applyBorder="1" applyAlignment="1" applyProtection="1">
      <alignment horizontal="center" vertical="center" textRotation="90" wrapText="1"/>
      <protection locked="0"/>
    </xf>
    <xf numFmtId="0" fontId="0" fillId="0" borderId="137" xfId="0" applyBorder="1" applyAlignment="1" applyProtection="1">
      <alignment horizontal="center" vertical="center" textRotation="90" wrapText="1"/>
      <protection locked="0"/>
    </xf>
    <xf numFmtId="0" fontId="8" fillId="6" borderId="141" xfId="0" applyFont="1" applyFill="1" applyBorder="1" applyAlignment="1" applyProtection="1">
      <alignment horizontal="center" vertical="center" textRotation="90" wrapText="1"/>
      <protection locked="0"/>
    </xf>
    <xf numFmtId="0" fontId="0" fillId="0" borderId="11" xfId="0" applyBorder="1" applyAlignment="1" applyProtection="1">
      <alignment horizontal="center" vertical="center" textRotation="90" wrapText="1"/>
      <protection locked="0"/>
    </xf>
    <xf numFmtId="0" fontId="8" fillId="3" borderId="48" xfId="0" applyFont="1" applyFill="1" applyBorder="1" applyAlignment="1" applyProtection="1">
      <alignment horizontal="right" vertical="center"/>
      <protection hidden="1"/>
    </xf>
    <xf numFmtId="0" fontId="0" fillId="3" borderId="49" xfId="0" applyFill="1" applyBorder="1" applyAlignment="1" applyProtection="1">
      <alignment horizontal="right" vertical="center"/>
      <protection hidden="1"/>
    </xf>
    <xf numFmtId="0" fontId="0" fillId="3" borderId="72" xfId="0" applyFill="1" applyBorder="1" applyAlignment="1" applyProtection="1">
      <alignment horizontal="right" vertical="center"/>
      <protection hidden="1"/>
    </xf>
    <xf numFmtId="0" fontId="8" fillId="0" borderId="98" xfId="0" applyNumberFormat="1" applyFont="1" applyFill="1" applyBorder="1" applyAlignment="1" applyProtection="1">
      <alignment horizontal="center" vertical="center"/>
      <protection hidden="1"/>
    </xf>
    <xf numFmtId="0" fontId="8" fillId="0" borderId="155" xfId="0" applyNumberFormat="1" applyFont="1" applyFill="1" applyBorder="1" applyAlignment="1" applyProtection="1">
      <alignment horizontal="center" vertical="center"/>
      <protection hidden="1"/>
    </xf>
    <xf numFmtId="0" fontId="8" fillId="0" borderId="144" xfId="0" applyNumberFormat="1" applyFont="1" applyFill="1" applyBorder="1" applyAlignment="1" applyProtection="1">
      <alignment horizontal="center" vertical="center"/>
      <protection hidden="1"/>
    </xf>
    <xf numFmtId="2" fontId="0" fillId="0" borderId="143" xfId="3" applyNumberFormat="1" applyFont="1" applyBorder="1" applyAlignment="1" applyProtection="1">
      <alignment horizontal="center" vertical="center"/>
      <protection hidden="1"/>
    </xf>
    <xf numFmtId="0" fontId="8" fillId="0" borderId="199" xfId="0" applyNumberFormat="1" applyFont="1" applyFill="1" applyBorder="1" applyAlignment="1" applyProtection="1">
      <alignment horizontal="center" vertical="center"/>
      <protection hidden="1"/>
    </xf>
    <xf numFmtId="0" fontId="0" fillId="0" borderId="200" xfId="0" applyBorder="1" applyAlignment="1" applyProtection="1">
      <alignment horizontal="center" vertical="center"/>
      <protection hidden="1"/>
    </xf>
    <xf numFmtId="0" fontId="8" fillId="0" borderId="167" xfId="0" applyNumberFormat="1" applyFont="1" applyFill="1" applyBorder="1" applyAlignment="1" applyProtection="1">
      <alignment horizontal="center" vertical="center"/>
      <protection hidden="1"/>
    </xf>
    <xf numFmtId="0" fontId="0" fillId="0" borderId="168" xfId="0" applyBorder="1" applyAlignment="1" applyProtection="1">
      <alignment horizontal="center" vertical="center"/>
      <protection hidden="1"/>
    </xf>
    <xf numFmtId="0" fontId="0" fillId="0" borderId="169" xfId="0" applyBorder="1" applyAlignment="1" applyProtection="1">
      <alignment horizontal="center" vertical="center"/>
      <protection hidden="1"/>
    </xf>
    <xf numFmtId="4" fontId="3" fillId="5" borderId="17" xfId="0" applyNumberFormat="1" applyFont="1" applyFill="1" applyBorder="1" applyAlignment="1" applyProtection="1">
      <alignment horizontal="center" vertical="center"/>
      <protection hidden="1"/>
    </xf>
    <xf numFmtId="4" fontId="3" fillId="5" borderId="18" xfId="0" applyNumberFormat="1" applyFont="1" applyFill="1" applyBorder="1" applyAlignment="1" applyProtection="1">
      <alignment horizontal="center" vertical="center"/>
      <protection hidden="1"/>
    </xf>
    <xf numFmtId="0" fontId="7" fillId="3" borderId="2" xfId="0" applyFont="1" applyFill="1" applyBorder="1" applyAlignment="1" applyProtection="1">
      <alignment horizontal="center" vertical="center"/>
      <protection hidden="1"/>
    </xf>
    <xf numFmtId="4" fontId="5" fillId="5" borderId="37" xfId="0" applyNumberFormat="1" applyFont="1" applyFill="1" applyBorder="1" applyAlignment="1" applyProtection="1">
      <alignment horizontal="center" vertical="center"/>
      <protection hidden="1"/>
    </xf>
    <xf numFmtId="4" fontId="5" fillId="5" borderId="38" xfId="0" applyNumberFormat="1" applyFont="1" applyFill="1" applyBorder="1" applyAlignment="1" applyProtection="1">
      <alignment horizontal="center" vertical="center"/>
      <protection hidden="1"/>
    </xf>
    <xf numFmtId="0" fontId="5" fillId="5" borderId="38" xfId="0" applyFont="1" applyFill="1" applyBorder="1" applyAlignment="1" applyProtection="1">
      <alignment horizontal="center" vertical="center"/>
      <protection hidden="1"/>
    </xf>
    <xf numFmtId="0" fontId="0" fillId="0" borderId="38" xfId="0" applyBorder="1" applyAlignment="1" applyProtection="1">
      <alignment horizontal="center" vertical="center"/>
      <protection hidden="1"/>
    </xf>
    <xf numFmtId="0" fontId="0" fillId="0" borderId="101" xfId="0" applyBorder="1" applyAlignment="1" applyProtection="1">
      <alignment horizontal="center" vertical="center"/>
      <protection hidden="1"/>
    </xf>
    <xf numFmtId="0" fontId="8" fillId="0" borderId="21" xfId="0" applyFont="1" applyFill="1" applyBorder="1" applyAlignment="1" applyProtection="1">
      <alignment horizontal="center" vertical="center" textRotation="90"/>
      <protection hidden="1"/>
    </xf>
    <xf numFmtId="0" fontId="0" fillId="0" borderId="22" xfId="0" applyBorder="1" applyAlignment="1">
      <alignment horizontal="center" vertical="center" textRotation="90"/>
    </xf>
    <xf numFmtId="0" fontId="0" fillId="0" borderId="39" xfId="0" applyBorder="1" applyAlignment="1">
      <alignment horizontal="center" vertical="center" textRotation="90"/>
    </xf>
    <xf numFmtId="0" fontId="27" fillId="3" borderId="106" xfId="1" applyFont="1" applyFill="1" applyBorder="1" applyAlignment="1">
      <alignment horizontal="center" vertical="center" wrapText="1"/>
    </xf>
    <xf numFmtId="0" fontId="27" fillId="3" borderId="112" xfId="1" applyFont="1" applyFill="1" applyBorder="1" applyAlignment="1">
      <alignment horizontal="center" vertical="center" wrapText="1"/>
    </xf>
    <xf numFmtId="0" fontId="27" fillId="3" borderId="107" xfId="1" applyFont="1" applyFill="1" applyBorder="1" applyAlignment="1">
      <alignment horizontal="center" vertical="center" wrapText="1"/>
    </xf>
    <xf numFmtId="0" fontId="27" fillId="3" borderId="158" xfId="1" applyFont="1" applyFill="1" applyBorder="1" applyAlignment="1">
      <alignment horizontal="center" vertical="center" wrapText="1"/>
    </xf>
    <xf numFmtId="0" fontId="26" fillId="3" borderId="112" xfId="1" applyFill="1" applyBorder="1" applyAlignment="1">
      <alignment horizontal="center" vertical="center" wrapText="1"/>
    </xf>
    <xf numFmtId="0" fontId="26" fillId="3" borderId="107" xfId="1" applyFill="1" applyBorder="1" applyAlignment="1">
      <alignment horizontal="center" vertical="center" wrapText="1"/>
    </xf>
    <xf numFmtId="0" fontId="8" fillId="0" borderId="200" xfId="0" applyNumberFormat="1" applyFont="1" applyFill="1" applyBorder="1" applyAlignment="1" applyProtection="1">
      <alignment horizontal="center" vertical="center"/>
      <protection hidden="1"/>
    </xf>
    <xf numFmtId="0" fontId="8" fillId="0" borderId="203" xfId="0" applyNumberFormat="1" applyFont="1" applyFill="1" applyBorder="1" applyAlignment="1" applyProtection="1">
      <alignment horizontal="center" vertical="center"/>
      <protection hidden="1"/>
    </xf>
    <xf numFmtId="0" fontId="11" fillId="0" borderId="160" xfId="1" applyFont="1" applyFill="1" applyBorder="1" applyAlignment="1">
      <alignment horizontal="left" vertical="top" wrapText="1"/>
    </xf>
    <xf numFmtId="0" fontId="11" fillId="0" borderId="161" xfId="1" applyFont="1" applyFill="1" applyBorder="1" applyAlignment="1">
      <alignment horizontal="left" vertical="top" wrapText="1"/>
    </xf>
    <xf numFmtId="0" fontId="11" fillId="0" borderId="162" xfId="1" applyFont="1" applyFill="1" applyBorder="1" applyAlignment="1">
      <alignment horizontal="left" vertical="top" wrapText="1"/>
    </xf>
    <xf numFmtId="0" fontId="11" fillId="0" borderId="132" xfId="1" applyFont="1" applyFill="1" applyBorder="1" applyAlignment="1">
      <alignment horizontal="left" vertical="top" wrapText="1"/>
    </xf>
    <xf numFmtId="0" fontId="11" fillId="0" borderId="163" xfId="1" applyFont="1" applyFill="1" applyBorder="1" applyAlignment="1">
      <alignment horizontal="left" vertical="top" wrapText="1"/>
    </xf>
    <xf numFmtId="0" fontId="11" fillId="0" borderId="130" xfId="1" applyFont="1" applyFill="1" applyBorder="1" applyAlignment="1">
      <alignment horizontal="left" vertical="top" wrapText="1"/>
    </xf>
    <xf numFmtId="0" fontId="7" fillId="0" borderId="21" xfId="0" applyFont="1" applyBorder="1" applyAlignment="1" applyProtection="1">
      <alignment horizontal="center" vertical="center" textRotation="90"/>
      <protection hidden="1"/>
    </xf>
    <xf numFmtId="0" fontId="7" fillId="0" borderId="22" xfId="0" applyFont="1" applyBorder="1" applyAlignment="1" applyProtection="1">
      <alignment horizontal="center" vertical="center" textRotation="90"/>
      <protection hidden="1"/>
    </xf>
    <xf numFmtId="0" fontId="7" fillId="0" borderId="39" xfId="0" applyFont="1" applyBorder="1" applyAlignment="1" applyProtection="1">
      <alignment horizontal="center" vertical="center" textRotation="90"/>
      <protection hidden="1"/>
    </xf>
    <xf numFmtId="0" fontId="21" fillId="6" borderId="0" xfId="0" applyFont="1" applyFill="1" applyBorder="1" applyAlignment="1" applyProtection="1">
      <protection locked="0"/>
    </xf>
    <xf numFmtId="0" fontId="21" fillId="6" borderId="0" xfId="0" applyFont="1" applyFill="1" applyBorder="1" applyAlignment="1" applyProtection="1">
      <alignment horizontal="center"/>
      <protection locked="0"/>
    </xf>
    <xf numFmtId="0" fontId="11" fillId="0" borderId="22" xfId="0" applyFont="1" applyBorder="1" applyAlignment="1" applyProtection="1">
      <alignment horizontal="center" vertical="center" textRotation="90"/>
      <protection hidden="1"/>
    </xf>
    <xf numFmtId="0" fontId="7" fillId="2" borderId="23" xfId="0" applyFont="1" applyFill="1" applyBorder="1" applyAlignment="1" applyProtection="1">
      <alignment horizontal="center" vertical="center" textRotation="90"/>
      <protection hidden="1"/>
    </xf>
    <xf numFmtId="4" fontId="20" fillId="4" borderId="17" xfId="0" applyNumberFormat="1" applyFont="1" applyFill="1" applyBorder="1" applyAlignment="1" applyProtection="1">
      <alignment horizontal="center" vertical="center"/>
      <protection hidden="1"/>
    </xf>
    <xf numFmtId="4" fontId="20" fillId="4" borderId="18" xfId="0" applyNumberFormat="1" applyFont="1" applyFill="1" applyBorder="1" applyAlignment="1" applyProtection="1">
      <alignment horizontal="center" vertical="center"/>
      <protection hidden="1"/>
    </xf>
    <xf numFmtId="0" fontId="20" fillId="4" borderId="18" xfId="0" applyFont="1" applyFill="1" applyBorder="1" applyAlignment="1" applyProtection="1">
      <alignment horizontal="center" vertical="center"/>
      <protection hidden="1"/>
    </xf>
    <xf numFmtId="0" fontId="17" fillId="0" borderId="67"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0" fillId="0" borderId="49" xfId="0" applyBorder="1" applyAlignment="1">
      <alignment horizontal="left" vertical="center" wrapText="1"/>
    </xf>
    <xf numFmtId="0" fontId="0" fillId="0" borderId="72" xfId="0" applyBorder="1" applyAlignment="1">
      <alignment horizontal="left" vertical="center" wrapText="1"/>
    </xf>
    <xf numFmtId="0" fontId="1" fillId="6" borderId="28" xfId="0" applyFont="1" applyFill="1" applyBorder="1" applyAlignment="1" applyProtection="1">
      <alignment horizontal="left" vertical="top" wrapText="1"/>
      <protection locked="0"/>
    </xf>
    <xf numFmtId="0" fontId="16" fillId="6" borderId="28" xfId="0" applyFont="1" applyFill="1" applyBorder="1" applyAlignment="1" applyProtection="1">
      <alignment horizontal="left" vertical="top" wrapText="1"/>
      <protection locked="0"/>
    </xf>
    <xf numFmtId="0" fontId="0" fillId="0" borderId="28" xfId="0" applyBorder="1" applyAlignment="1">
      <alignment horizontal="left" vertical="top" wrapText="1"/>
    </xf>
    <xf numFmtId="4" fontId="5" fillId="5" borderId="44" xfId="0" applyNumberFormat="1" applyFont="1" applyFill="1" applyBorder="1" applyAlignment="1" applyProtection="1">
      <alignment horizontal="center" vertical="center"/>
      <protection hidden="1"/>
    </xf>
    <xf numFmtId="4" fontId="5" fillId="5" borderId="45" xfId="0" applyNumberFormat="1" applyFont="1" applyFill="1" applyBorder="1" applyAlignment="1" applyProtection="1">
      <alignment horizontal="center" vertical="center"/>
      <protection hidden="1"/>
    </xf>
    <xf numFmtId="0" fontId="5" fillId="5" borderId="45" xfId="0" applyFont="1" applyFill="1" applyBorder="1" applyAlignment="1" applyProtection="1">
      <alignment horizontal="center" vertical="center"/>
      <protection hidden="1"/>
    </xf>
    <xf numFmtId="0" fontId="0" fillId="0" borderId="45" xfId="0" applyBorder="1" applyAlignment="1" applyProtection="1">
      <alignment horizontal="center" vertical="center"/>
      <protection hidden="1"/>
    </xf>
    <xf numFmtId="0" fontId="0" fillId="0" borderId="95" xfId="0" applyBorder="1" applyAlignment="1" applyProtection="1">
      <alignment horizontal="center" vertical="center"/>
      <protection hidden="1"/>
    </xf>
    <xf numFmtId="4" fontId="3" fillId="5" borderId="48" xfId="0" applyNumberFormat="1" applyFont="1" applyFill="1" applyBorder="1" applyAlignment="1" applyProtection="1">
      <alignment horizontal="center" vertical="center"/>
      <protection hidden="1"/>
    </xf>
    <xf numFmtId="4" fontId="3" fillId="5" borderId="49" xfId="0" applyNumberFormat="1" applyFont="1" applyFill="1"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0" fillId="0" borderId="57" xfId="0" applyBorder="1" applyAlignment="1" applyProtection="1">
      <alignment horizontal="center" vertical="center"/>
      <protection hidden="1"/>
    </xf>
    <xf numFmtId="4" fontId="3" fillId="5" borderId="54" xfId="0" applyNumberFormat="1" applyFont="1" applyFill="1" applyBorder="1" applyAlignment="1" applyProtection="1">
      <alignment horizontal="center" vertical="center"/>
      <protection hidden="1"/>
    </xf>
    <xf numFmtId="4" fontId="3" fillId="5" borderId="55" xfId="0" applyNumberFormat="1" applyFont="1" applyFill="1" applyBorder="1" applyAlignment="1" applyProtection="1">
      <alignment horizontal="center" vertical="center"/>
      <protection hidden="1"/>
    </xf>
    <xf numFmtId="0" fontId="12" fillId="6" borderId="68"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xf numFmtId="0" fontId="14" fillId="6" borderId="68" xfId="0" applyFont="1" applyFill="1" applyBorder="1" applyAlignment="1" applyProtection="1">
      <alignment horizontal="left" vertical="top" wrapText="1"/>
      <protection locked="0"/>
    </xf>
    <xf numFmtId="0" fontId="14" fillId="6" borderId="0" xfId="0" applyFont="1" applyFill="1" applyBorder="1" applyAlignment="1" applyProtection="1">
      <alignment horizontal="left" vertical="top" wrapText="1"/>
      <protection locked="0"/>
    </xf>
    <xf numFmtId="0" fontId="25" fillId="0" borderId="0" xfId="0" applyFont="1" applyAlignment="1">
      <alignment horizontal="left" vertical="top" wrapText="1"/>
    </xf>
    <xf numFmtId="0" fontId="12" fillId="6" borderId="0" xfId="0" applyFont="1" applyFill="1" applyBorder="1" applyAlignment="1" applyProtection="1">
      <alignment horizontal="left" vertical="top" wrapText="1"/>
      <protection locked="0"/>
    </xf>
    <xf numFmtId="0" fontId="1" fillId="0" borderId="0" xfId="0" applyFont="1" applyAlignment="1">
      <alignment horizontal="left" vertical="top" wrapText="1"/>
    </xf>
    <xf numFmtId="0" fontId="4" fillId="0" borderId="68"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13" fillId="0" borderId="68" xfId="0" applyNumberFormat="1" applyFont="1" applyFill="1" applyBorder="1" applyAlignment="1" applyProtection="1">
      <alignment horizontal="left" vertical="top" wrapText="1"/>
    </xf>
    <xf numFmtId="0" fontId="13" fillId="0" borderId="0" xfId="0" applyNumberFormat="1" applyFont="1" applyFill="1" applyBorder="1" applyAlignment="1" applyProtection="1">
      <alignment horizontal="left" vertical="top" wrapText="1"/>
    </xf>
    <xf numFmtId="0" fontId="20" fillId="0" borderId="68" xfId="0"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41" fillId="0" borderId="0" xfId="0" applyFont="1" applyBorder="1" applyAlignment="1" applyProtection="1">
      <alignment horizontal="center" vertical="center"/>
      <protection hidden="1"/>
    </xf>
    <xf numFmtId="0" fontId="41" fillId="0" borderId="6" xfId="0" applyFont="1" applyBorder="1" applyAlignment="1" applyProtection="1">
      <alignment horizontal="center" vertical="center"/>
      <protection hidden="1"/>
    </xf>
    <xf numFmtId="0" fontId="0" fillId="0" borderId="51" xfId="0" applyBorder="1" applyAlignment="1" applyProtection="1">
      <alignment horizontal="center" vertical="center" textRotation="90" wrapText="1"/>
      <protection hidden="1"/>
    </xf>
    <xf numFmtId="0" fontId="3" fillId="0" borderId="48" xfId="0" applyFont="1" applyBorder="1" applyAlignment="1" applyProtection="1">
      <alignment horizontal="left" vertical="center"/>
      <protection hidden="1"/>
    </xf>
    <xf numFmtId="0" fontId="0" fillId="0" borderId="49" xfId="0" applyBorder="1" applyAlignment="1" applyProtection="1">
      <alignment horizontal="left" vertical="center"/>
      <protection hidden="1"/>
    </xf>
    <xf numFmtId="0" fontId="0" fillId="0" borderId="57" xfId="0" applyBorder="1" applyAlignment="1" applyProtection="1">
      <alignment horizontal="left" vertical="center"/>
      <protection hidden="1"/>
    </xf>
    <xf numFmtId="0" fontId="23" fillId="6" borderId="25" xfId="0" applyFont="1" applyFill="1" applyBorder="1" applyAlignment="1" applyProtection="1">
      <alignment horizontal="left" vertical="center"/>
      <protection hidden="1"/>
    </xf>
    <xf numFmtId="0" fontId="24" fillId="6" borderId="4" xfId="0" applyFont="1" applyFill="1" applyBorder="1" applyAlignment="1" applyProtection="1">
      <alignment horizontal="left" vertical="center"/>
      <protection hidden="1"/>
    </xf>
    <xf numFmtId="0" fontId="8" fillId="0" borderId="50" xfId="0" applyFont="1" applyBorder="1" applyAlignment="1" applyProtection="1">
      <alignment horizontal="left" vertical="center" wrapText="1"/>
      <protection hidden="1"/>
    </xf>
    <xf numFmtId="0" fontId="22" fillId="0" borderId="28" xfId="0" applyFont="1" applyBorder="1" applyAlignment="1" applyProtection="1">
      <alignment horizontal="left" vertical="center"/>
      <protection hidden="1"/>
    </xf>
    <xf numFmtId="0" fontId="22" fillId="0" borderId="30" xfId="0" applyFont="1" applyBorder="1" applyAlignment="1" applyProtection="1">
      <alignment horizontal="left" vertical="center"/>
      <protection hidden="1"/>
    </xf>
    <xf numFmtId="0" fontId="3" fillId="0" borderId="28" xfId="0" applyFont="1" applyBorder="1" applyAlignment="1" applyProtection="1">
      <alignment horizontal="center" vertical="center" textRotation="90" wrapText="1"/>
      <protection hidden="1"/>
    </xf>
    <xf numFmtId="166" fontId="3" fillId="0" borderId="48" xfId="0" applyNumberFormat="1" applyFont="1" applyFill="1" applyBorder="1" applyAlignment="1" applyProtection="1">
      <alignment horizontal="left" vertical="center"/>
      <protection hidden="1"/>
    </xf>
    <xf numFmtId="0" fontId="0" fillId="0" borderId="49" xfId="0" applyBorder="1" applyAlignment="1">
      <alignment horizontal="left" vertical="center"/>
    </xf>
    <xf numFmtId="170" fontId="3" fillId="0" borderId="36" xfId="0" applyNumberFormat="1" applyFont="1" applyFill="1" applyBorder="1" applyAlignment="1" applyProtection="1">
      <alignment horizontal="center" vertical="center"/>
      <protection hidden="1"/>
    </xf>
    <xf numFmtId="170" fontId="3" fillId="0" borderId="55" xfId="0" applyNumberFormat="1" applyFont="1" applyFill="1" applyBorder="1" applyAlignment="1" applyProtection="1">
      <alignment horizontal="center" vertical="center"/>
      <protection hidden="1"/>
    </xf>
    <xf numFmtId="170" fontId="0" fillId="0" borderId="60" xfId="0" applyNumberFormat="1" applyBorder="1" applyAlignment="1" applyProtection="1">
      <alignment horizontal="center" vertical="center"/>
      <protection hidden="1"/>
    </xf>
    <xf numFmtId="0" fontId="0" fillId="0" borderId="212" xfId="0" applyBorder="1" applyAlignment="1" applyProtection="1">
      <alignment horizontal="center" vertical="center"/>
      <protection hidden="1"/>
    </xf>
    <xf numFmtId="0" fontId="0" fillId="0" borderId="20" xfId="0" applyBorder="1" applyAlignment="1" applyProtection="1">
      <alignment horizontal="center" vertical="center" textRotation="90" wrapText="1"/>
      <protection locked="0"/>
    </xf>
    <xf numFmtId="0" fontId="8" fillId="0" borderId="173" xfId="0" applyNumberFormat="1" applyFont="1" applyFill="1" applyBorder="1" applyAlignment="1" applyProtection="1">
      <alignment horizontal="center" vertical="center"/>
      <protection hidden="1"/>
    </xf>
    <xf numFmtId="0" fontId="0" fillId="0" borderId="174" xfId="0" applyBorder="1" applyAlignment="1" applyProtection="1">
      <alignment horizontal="center" vertical="center"/>
      <protection hidden="1"/>
    </xf>
    <xf numFmtId="0" fontId="0" fillId="0" borderId="175" xfId="0" applyBorder="1" applyAlignment="1" applyProtection="1">
      <alignment horizontal="center" vertical="center"/>
      <protection hidden="1"/>
    </xf>
    <xf numFmtId="0" fontId="8" fillId="0" borderId="179" xfId="0" applyNumberFormat="1" applyFont="1" applyFill="1" applyBorder="1" applyAlignment="1" applyProtection="1">
      <alignment horizontal="center" vertical="center"/>
      <protection hidden="1"/>
    </xf>
    <xf numFmtId="0" fontId="0" fillId="0" borderId="180" xfId="0" applyBorder="1" applyAlignment="1" applyProtection="1">
      <alignment horizontal="center" vertical="center"/>
      <protection hidden="1"/>
    </xf>
    <xf numFmtId="0" fontId="0" fillId="0" borderId="181" xfId="0" applyBorder="1" applyAlignment="1" applyProtection="1">
      <alignment horizontal="center" vertical="center"/>
      <protection hidden="1"/>
    </xf>
    <xf numFmtId="0" fontId="8" fillId="0" borderId="185" xfId="0" applyNumberFormat="1" applyFont="1" applyFill="1" applyBorder="1" applyAlignment="1" applyProtection="1">
      <alignment horizontal="center" vertical="center"/>
      <protection hidden="1"/>
    </xf>
    <xf numFmtId="0" fontId="0" fillId="0" borderId="186" xfId="0" applyBorder="1" applyAlignment="1" applyProtection="1">
      <alignment horizontal="center" vertical="center"/>
      <protection hidden="1"/>
    </xf>
    <xf numFmtId="0" fontId="0" fillId="0" borderId="187" xfId="0" applyBorder="1" applyAlignment="1" applyProtection="1">
      <alignment horizontal="center" vertical="center"/>
      <protection hidden="1"/>
    </xf>
    <xf numFmtId="165" fontId="8" fillId="0" borderId="77" xfId="0" applyNumberFormat="1" applyFont="1" applyFill="1" applyBorder="1" applyAlignment="1" applyProtection="1">
      <alignment horizontal="center" vertical="center"/>
      <protection hidden="1"/>
    </xf>
    <xf numFmtId="165" fontId="8" fillId="0" borderId="79" xfId="0" applyNumberFormat="1" applyFont="1" applyFill="1" applyBorder="1" applyAlignment="1" applyProtection="1">
      <alignment horizontal="center" vertical="center"/>
      <protection hidden="1"/>
    </xf>
    <xf numFmtId="0" fontId="3" fillId="0" borderId="0" xfId="0" applyFont="1" applyBorder="1" applyAlignment="1" applyProtection="1">
      <alignment horizontal="center" vertical="center" textRotation="90" wrapText="1"/>
      <protection hidden="1"/>
    </xf>
    <xf numFmtId="0" fontId="0" fillId="0" borderId="0" xfId="0" applyBorder="1" applyAlignment="1" applyProtection="1">
      <alignment horizontal="center" vertical="center" textRotation="90" wrapText="1"/>
      <protection hidden="1"/>
    </xf>
    <xf numFmtId="165" fontId="8" fillId="0" borderId="227" xfId="0" applyNumberFormat="1" applyFont="1" applyFill="1" applyBorder="1" applyAlignment="1" applyProtection="1">
      <alignment horizontal="center" vertical="center"/>
      <protection hidden="1"/>
    </xf>
    <xf numFmtId="0" fontId="8" fillId="0" borderId="84" xfId="0" applyNumberFormat="1" applyFont="1" applyFill="1" applyBorder="1" applyAlignment="1" applyProtection="1">
      <alignment horizontal="center" vertical="center"/>
      <protection hidden="1"/>
    </xf>
    <xf numFmtId="0" fontId="0" fillId="0" borderId="85" xfId="0" applyBorder="1" applyAlignment="1" applyProtection="1">
      <alignment horizontal="center" vertical="center"/>
      <protection hidden="1"/>
    </xf>
    <xf numFmtId="0" fontId="0" fillId="0" borderId="86" xfId="0" applyBorder="1" applyAlignment="1" applyProtection="1">
      <alignment horizontal="center" vertical="center"/>
      <protection hidden="1"/>
    </xf>
    <xf numFmtId="0" fontId="8" fillId="6" borderId="213" xfId="0" applyFont="1" applyFill="1" applyBorder="1" applyAlignment="1" applyProtection="1">
      <alignment horizontal="center" vertical="center" wrapText="1" shrinkToFit="1"/>
      <protection locked="0" hidden="1"/>
    </xf>
    <xf numFmtId="0" fontId="0" fillId="0" borderId="215" xfId="0" applyBorder="1" applyAlignment="1">
      <alignment horizontal="center" vertical="center" wrapText="1" shrinkToFit="1"/>
    </xf>
    <xf numFmtId="0" fontId="18" fillId="3" borderId="17" xfId="1" applyFont="1" applyFill="1" applyBorder="1" applyAlignment="1">
      <alignment horizontal="center" vertical="center" wrapText="1"/>
    </xf>
    <xf numFmtId="0" fontId="18" fillId="3" borderId="18" xfId="1" applyFont="1" applyFill="1" applyBorder="1" applyAlignment="1">
      <alignment horizontal="center" vertical="center" wrapText="1"/>
    </xf>
    <xf numFmtId="0" fontId="18" fillId="3" borderId="19" xfId="1" applyFont="1" applyFill="1" applyBorder="1" applyAlignment="1">
      <alignment horizontal="center" vertical="center" wrapText="1"/>
    </xf>
    <xf numFmtId="0" fontId="33" fillId="3" borderId="69" xfId="1" applyFont="1" applyFill="1" applyBorder="1" applyAlignment="1">
      <alignment horizontal="center" vertical="center" wrapText="1"/>
    </xf>
    <xf numFmtId="0" fontId="33" fillId="3" borderId="120" xfId="1" applyFont="1" applyFill="1" applyBorder="1" applyAlignment="1">
      <alignment horizontal="center" vertical="center" wrapText="1"/>
    </xf>
    <xf numFmtId="0" fontId="33" fillId="7" borderId="114" xfId="1" applyFont="1" applyFill="1" applyBorder="1" applyAlignment="1">
      <alignment horizontal="center" vertical="center" wrapText="1"/>
    </xf>
    <xf numFmtId="0" fontId="33" fillId="0" borderId="111" xfId="1" applyFont="1" applyFill="1" applyBorder="1" applyAlignment="1">
      <alignment horizontal="center" vertical="center" wrapText="1"/>
    </xf>
    <xf numFmtId="0" fontId="32" fillId="7" borderId="110" xfId="1" applyFont="1" applyFill="1" applyBorder="1" applyAlignment="1">
      <alignment horizontal="center" vertical="center" wrapText="1"/>
    </xf>
    <xf numFmtId="0" fontId="33" fillId="0" borderId="116" xfId="1" applyFont="1" applyFill="1" applyBorder="1" applyAlignment="1">
      <alignment horizontal="center" vertical="center" wrapText="1"/>
    </xf>
    <xf numFmtId="0" fontId="34" fillId="9" borderId="109" xfId="1" applyFont="1" applyFill="1" applyBorder="1" applyAlignment="1">
      <alignment horizontal="left" vertical="top" wrapText="1"/>
    </xf>
    <xf numFmtId="0" fontId="35" fillId="0" borderId="114" xfId="1" applyFont="1" applyFill="1" applyBorder="1" applyAlignment="1">
      <alignment horizontal="left" vertical="top" wrapText="1"/>
    </xf>
    <xf numFmtId="0" fontId="35" fillId="0" borderId="111" xfId="1" applyFont="1" applyFill="1" applyBorder="1" applyAlignment="1">
      <alignment horizontal="left" vertical="top" wrapText="1"/>
    </xf>
    <xf numFmtId="0" fontId="32" fillId="3" borderId="121" xfId="1" applyFont="1" applyFill="1" applyBorder="1" applyAlignment="1">
      <alignment horizontal="center" vertical="center" wrapText="1"/>
    </xf>
    <xf numFmtId="0" fontId="32" fillId="3" borderId="70" xfId="1" applyFont="1" applyFill="1" applyBorder="1" applyAlignment="1">
      <alignment horizontal="center" vertical="center" wrapText="1"/>
    </xf>
    <xf numFmtId="0" fontId="36" fillId="3" borderId="70" xfId="1" applyFont="1" applyFill="1" applyBorder="1" applyAlignment="1">
      <alignment horizontal="center" vertical="center" wrapText="1"/>
    </xf>
    <xf numFmtId="0" fontId="36" fillId="3" borderId="120" xfId="1" applyFont="1" applyFill="1" applyBorder="1" applyAlignment="1">
      <alignment horizontal="center" vertical="center" wrapText="1"/>
    </xf>
    <xf numFmtId="0" fontId="34" fillId="9" borderId="114" xfId="1" applyFont="1" applyFill="1" applyBorder="1" applyAlignment="1">
      <alignment horizontal="left" vertical="top" wrapText="1"/>
    </xf>
    <xf numFmtId="0" fontId="34" fillId="9" borderId="111" xfId="1" applyFont="1" applyFill="1" applyBorder="1" applyAlignment="1">
      <alignment horizontal="left" vertical="top" wrapText="1"/>
    </xf>
    <xf numFmtId="0" fontId="34" fillId="8" borderId="109" xfId="1" applyFont="1" applyFill="1" applyBorder="1" applyAlignment="1">
      <alignment horizontal="left" vertical="top" wrapText="1"/>
    </xf>
    <xf numFmtId="0" fontId="34" fillId="8" borderId="114" xfId="1" applyFont="1" applyFill="1" applyBorder="1" applyAlignment="1">
      <alignment horizontal="left" vertical="top" wrapText="1"/>
    </xf>
    <xf numFmtId="0" fontId="34" fillId="8" borderId="111" xfId="1" applyFont="1" applyFill="1" applyBorder="1" applyAlignment="1">
      <alignment horizontal="left" vertical="top" wrapText="1"/>
    </xf>
    <xf numFmtId="0" fontId="32" fillId="3" borderId="120" xfId="1" applyFont="1" applyFill="1" applyBorder="1" applyAlignment="1">
      <alignment horizontal="center" vertical="center" wrapText="1"/>
    </xf>
    <xf numFmtId="0" fontId="36" fillId="8" borderId="106" xfId="1" applyFont="1" applyFill="1" applyBorder="1" applyAlignment="1">
      <alignment horizontal="center" vertical="center" wrapText="1"/>
    </xf>
    <xf numFmtId="0" fontId="36" fillId="8" borderId="107" xfId="1" applyFont="1" applyFill="1" applyBorder="1" applyAlignment="1">
      <alignment horizontal="center" vertical="center" wrapText="1"/>
    </xf>
    <xf numFmtId="0" fontId="32" fillId="3" borderId="71" xfId="1" applyFont="1" applyFill="1" applyBorder="1" applyAlignment="1">
      <alignment horizontal="center" vertical="center" wrapText="1"/>
    </xf>
    <xf numFmtId="0" fontId="32" fillId="3" borderId="69" xfId="1" applyFont="1" applyFill="1" applyBorder="1" applyAlignment="1">
      <alignment horizontal="center" vertical="center" wrapText="1"/>
    </xf>
    <xf numFmtId="0" fontId="32" fillId="3" borderId="70" xfId="0" applyFont="1" applyFill="1" applyBorder="1" applyAlignment="1">
      <alignment horizontal="center" vertical="center" wrapText="1"/>
    </xf>
    <xf numFmtId="0" fontId="32" fillId="3" borderId="120" xfId="0" applyFont="1" applyFill="1" applyBorder="1" applyAlignment="1">
      <alignment horizontal="center" vertical="center" wrapText="1"/>
    </xf>
    <xf numFmtId="0" fontId="34" fillId="8" borderId="115" xfId="1" applyFont="1" applyFill="1" applyBorder="1" applyAlignment="1">
      <alignment horizontal="left" vertical="center" wrapText="1"/>
    </xf>
    <xf numFmtId="0" fontId="34" fillId="8" borderId="0" xfId="1" applyFont="1" applyFill="1" applyBorder="1" applyAlignment="1">
      <alignment horizontal="left" vertical="center" wrapText="1"/>
    </xf>
    <xf numFmtId="0" fontId="34" fillId="9" borderId="115" xfId="1" applyFont="1" applyFill="1" applyBorder="1" applyAlignment="1">
      <alignment horizontal="left" vertical="top" wrapText="1"/>
    </xf>
    <xf numFmtId="0" fontId="34" fillId="9" borderId="0" xfId="1" applyFont="1" applyFill="1" applyBorder="1" applyAlignment="1">
      <alignment horizontal="left" vertical="top" wrapText="1"/>
    </xf>
    <xf numFmtId="0" fontId="34" fillId="9" borderId="116" xfId="1" applyFont="1" applyFill="1" applyBorder="1" applyAlignment="1">
      <alignment horizontal="left" vertical="top" wrapText="1"/>
    </xf>
    <xf numFmtId="0" fontId="32" fillId="3" borderId="121" xfId="1" applyFont="1" applyFill="1" applyBorder="1" applyAlignment="1">
      <alignment horizontal="left" vertical="center" wrapText="1" indent="1"/>
    </xf>
    <xf numFmtId="0" fontId="32" fillId="3" borderId="70" xfId="1" applyFont="1" applyFill="1" applyBorder="1" applyAlignment="1">
      <alignment horizontal="left" vertical="center" wrapText="1" indent="1"/>
    </xf>
    <xf numFmtId="0" fontId="0" fillId="3" borderId="70" xfId="0" applyFill="1" applyBorder="1" applyAlignment="1">
      <alignment horizontal="left" wrapText="1"/>
    </xf>
    <xf numFmtId="0" fontId="0" fillId="3" borderId="71" xfId="0" applyFill="1" applyBorder="1" applyAlignment="1">
      <alignment horizontal="left" wrapText="1"/>
    </xf>
    <xf numFmtId="0" fontId="36" fillId="9" borderId="106" xfId="1" applyFont="1" applyFill="1" applyBorder="1" applyAlignment="1">
      <alignment horizontal="center" vertical="center" wrapText="1"/>
    </xf>
    <xf numFmtId="0" fontId="36" fillId="9" borderId="107" xfId="1" applyFont="1" applyFill="1" applyBorder="1" applyAlignment="1">
      <alignment horizontal="center" vertical="center" wrapText="1"/>
    </xf>
    <xf numFmtId="0" fontId="28" fillId="0" borderId="103" xfId="1" applyFont="1" applyFill="1" applyBorder="1" applyAlignment="1">
      <alignment horizontal="left" vertical="top" wrapText="1"/>
    </xf>
    <xf numFmtId="0" fontId="28" fillId="0" borderId="104" xfId="1" applyFont="1" applyFill="1" applyBorder="1" applyAlignment="1">
      <alignment horizontal="left" vertical="top" wrapText="1"/>
    </xf>
    <xf numFmtId="0" fontId="28" fillId="0" borderId="105" xfId="1" applyFont="1" applyFill="1" applyBorder="1" applyAlignment="1">
      <alignment horizontal="left" vertical="top" wrapText="1"/>
    </xf>
    <xf numFmtId="0" fontId="28" fillId="0" borderId="106" xfId="1" applyFont="1" applyFill="1" applyBorder="1" applyAlignment="1">
      <alignment horizontal="left" vertical="center" wrapText="1"/>
    </xf>
    <xf numFmtId="0" fontId="28" fillId="0" borderId="112" xfId="1" applyFont="1" applyFill="1" applyBorder="1" applyAlignment="1">
      <alignment horizontal="left" vertical="center" wrapText="1"/>
    </xf>
    <xf numFmtId="0" fontId="28" fillId="0" borderId="107" xfId="1" applyFont="1" applyFill="1" applyBorder="1" applyAlignment="1">
      <alignment horizontal="left" vertical="center" wrapText="1"/>
    </xf>
    <xf numFmtId="0" fontId="28" fillId="0" borderId="106" xfId="1" applyFont="1" applyFill="1" applyBorder="1" applyAlignment="1">
      <alignment horizontal="left" vertical="top" wrapText="1"/>
    </xf>
    <xf numFmtId="0" fontId="28" fillId="0" borderId="112" xfId="1" applyFont="1" applyFill="1" applyBorder="1" applyAlignment="1">
      <alignment horizontal="left" vertical="top" wrapText="1"/>
    </xf>
    <xf numFmtId="0" fontId="28" fillId="0" borderId="107" xfId="1" applyFont="1" applyFill="1" applyBorder="1" applyAlignment="1">
      <alignment horizontal="left" vertical="top" wrapText="1"/>
    </xf>
    <xf numFmtId="0" fontId="11" fillId="3" borderId="108" xfId="1" applyFont="1" applyFill="1" applyBorder="1" applyAlignment="1">
      <alignment horizontal="center" vertical="center" textRotation="90" wrapText="1"/>
    </xf>
    <xf numFmtId="0" fontId="36" fillId="3" borderId="109" xfId="1" applyFont="1" applyFill="1" applyBorder="1" applyAlignment="1">
      <alignment horizontal="center" vertical="center" textRotation="90" wrapText="1"/>
    </xf>
    <xf numFmtId="0" fontId="36" fillId="3" borderId="113" xfId="1" applyFont="1" applyFill="1" applyBorder="1" applyAlignment="1">
      <alignment horizontal="center" vertical="center" textRotation="90" wrapText="1"/>
    </xf>
    <xf numFmtId="0" fontId="36" fillId="3" borderId="114" xfId="1" applyFont="1" applyFill="1" applyBorder="1" applyAlignment="1">
      <alignment horizontal="center" vertical="center" textRotation="90" wrapText="1"/>
    </xf>
    <xf numFmtId="0" fontId="36" fillId="3" borderId="113" xfId="1" applyFont="1" applyFill="1" applyBorder="1" applyAlignment="1">
      <alignment horizontal="center" vertical="center" wrapText="1"/>
    </xf>
    <xf numFmtId="0" fontId="36" fillId="3" borderId="114" xfId="1" applyFont="1" applyFill="1" applyBorder="1" applyAlignment="1">
      <alignment horizontal="center" vertical="center" wrapText="1"/>
    </xf>
    <xf numFmtId="0" fontId="36" fillId="3" borderId="110" xfId="1" applyFont="1" applyFill="1" applyBorder="1" applyAlignment="1">
      <alignment horizontal="center" vertical="center" wrapText="1"/>
    </xf>
    <xf numFmtId="0" fontId="36" fillId="3" borderId="111" xfId="1" applyFont="1" applyFill="1" applyBorder="1" applyAlignment="1">
      <alignment horizontal="center" vertical="center" wrapText="1"/>
    </xf>
    <xf numFmtId="0" fontId="26" fillId="0" borderId="112" xfId="1" applyFill="1" applyBorder="1" applyAlignment="1">
      <alignment horizontal="left" vertical="center" wrapText="1"/>
    </xf>
    <xf numFmtId="0" fontId="26" fillId="0" borderId="107" xfId="1" applyFill="1" applyBorder="1" applyAlignment="1">
      <alignment horizontal="left" vertical="center" wrapText="1"/>
    </xf>
    <xf numFmtId="165" fontId="29" fillId="0" borderId="103" xfId="1" applyNumberFormat="1" applyFont="1" applyFill="1" applyBorder="1" applyAlignment="1">
      <alignment horizontal="center" vertical="center" wrapText="1"/>
    </xf>
    <xf numFmtId="165" fontId="29" fillId="0" borderId="105" xfId="1" applyNumberFormat="1" applyFont="1" applyFill="1" applyBorder="1" applyAlignment="1">
      <alignment horizontal="center" vertical="center" wrapText="1"/>
    </xf>
    <xf numFmtId="0" fontId="26" fillId="0" borderId="105" xfId="1" applyFill="1" applyBorder="1" applyAlignment="1">
      <alignment horizontal="center" vertical="center" wrapText="1"/>
    </xf>
    <xf numFmtId="0" fontId="26" fillId="0" borderId="135" xfId="1" applyFill="1" applyBorder="1" applyAlignment="1">
      <alignment horizontal="center" vertical="center" wrapText="1"/>
    </xf>
    <xf numFmtId="0" fontId="0" fillId="0" borderId="136" xfId="0" applyBorder="1" applyAlignment="1">
      <alignment horizontal="center" vertical="center" wrapText="1"/>
    </xf>
    <xf numFmtId="0" fontId="32" fillId="3" borderId="113" xfId="1" applyFont="1" applyFill="1" applyBorder="1" applyAlignment="1">
      <alignment horizontal="center" vertical="center" wrapText="1"/>
    </xf>
    <xf numFmtId="0" fontId="32" fillId="3" borderId="0" xfId="1" applyFont="1" applyFill="1" applyBorder="1" applyAlignment="1">
      <alignment horizontal="center" vertical="center" wrapText="1"/>
    </xf>
    <xf numFmtId="0" fontId="32" fillId="3" borderId="114" xfId="1" applyFont="1" applyFill="1" applyBorder="1" applyAlignment="1">
      <alignment horizontal="center" vertical="center" wrapText="1"/>
    </xf>
    <xf numFmtId="0" fontId="27" fillId="3" borderId="110" xfId="1" applyFont="1" applyFill="1" applyBorder="1" applyAlignment="1">
      <alignment horizontal="center" vertical="top" wrapText="1"/>
    </xf>
    <xf numFmtId="0" fontId="27" fillId="3" borderId="116" xfId="1" applyFont="1" applyFill="1" applyBorder="1" applyAlignment="1">
      <alignment horizontal="center" vertical="top" wrapText="1"/>
    </xf>
    <xf numFmtId="0" fontId="27" fillId="3" borderId="111" xfId="1" applyFont="1" applyFill="1" applyBorder="1" applyAlignment="1">
      <alignment horizontal="center" vertical="top" wrapText="1"/>
    </xf>
    <xf numFmtId="0" fontId="27" fillId="3" borderId="103" xfId="1" applyFont="1" applyFill="1" applyBorder="1" applyAlignment="1">
      <alignment horizontal="center" vertical="center" textRotation="90" wrapText="1"/>
    </xf>
    <xf numFmtId="0" fontId="26" fillId="3" borderId="105" xfId="1" applyFill="1" applyBorder="1" applyAlignment="1">
      <alignment horizontal="center" vertical="center" textRotation="90" wrapText="1"/>
    </xf>
    <xf numFmtId="0" fontId="28" fillId="0" borderId="106" xfId="1" applyFont="1" applyFill="1" applyBorder="1" applyAlignment="1">
      <alignment horizontal="left" wrapText="1"/>
    </xf>
    <xf numFmtId="0" fontId="28" fillId="0" borderId="112" xfId="1" applyFont="1" applyFill="1" applyBorder="1" applyAlignment="1">
      <alignment horizontal="left" wrapText="1"/>
    </xf>
    <xf numFmtId="0" fontId="28" fillId="0" borderId="107" xfId="1" applyFont="1" applyFill="1" applyBorder="1" applyAlignment="1">
      <alignment horizontal="left" wrapText="1"/>
    </xf>
    <xf numFmtId="0" fontId="32" fillId="3" borderId="108" xfId="1" applyFont="1" applyFill="1" applyBorder="1" applyAlignment="1">
      <alignment horizontal="center" vertical="center" wrapText="1"/>
    </xf>
    <xf numFmtId="0" fontId="32" fillId="3" borderId="109" xfId="1" applyFont="1" applyFill="1" applyBorder="1" applyAlignment="1">
      <alignment horizontal="center" vertical="center" wrapText="1"/>
    </xf>
    <xf numFmtId="0" fontId="32" fillId="3" borderId="110" xfId="1" applyFont="1" applyFill="1" applyBorder="1" applyAlignment="1">
      <alignment horizontal="center" vertical="center" wrapText="1"/>
    </xf>
    <xf numFmtId="0" fontId="32" fillId="3" borderId="111" xfId="1" applyFont="1" applyFill="1" applyBorder="1" applyAlignment="1">
      <alignment horizontal="center" vertical="center" wrapText="1"/>
    </xf>
    <xf numFmtId="0" fontId="26" fillId="0" borderId="104" xfId="1" applyFill="1" applyBorder="1" applyAlignment="1">
      <alignment horizontal="left" vertical="top" wrapText="1"/>
    </xf>
    <xf numFmtId="0" fontId="26" fillId="0" borderId="105" xfId="1" applyFill="1" applyBorder="1" applyAlignment="1">
      <alignment horizontal="left" vertical="top" wrapText="1"/>
    </xf>
    <xf numFmtId="0" fontId="27" fillId="3" borderId="106" xfId="1" applyFont="1" applyFill="1" applyBorder="1" applyAlignment="1">
      <alignment horizontal="center" vertical="center" textRotation="90" wrapText="1"/>
    </xf>
    <xf numFmtId="0" fontId="27" fillId="3" borderId="107" xfId="1" applyFont="1" applyFill="1" applyBorder="1" applyAlignment="1">
      <alignment horizontal="center" vertical="center" textRotation="90" wrapText="1"/>
    </xf>
    <xf numFmtId="0" fontId="28" fillId="0" borderId="103" xfId="1" applyFont="1" applyFill="1" applyBorder="1" applyAlignment="1">
      <alignment horizontal="center" vertical="center" wrapText="1"/>
    </xf>
    <xf numFmtId="0" fontId="28" fillId="0" borderId="105" xfId="1" applyFont="1" applyFill="1" applyBorder="1" applyAlignment="1">
      <alignment horizontal="center" vertical="center" wrapText="1"/>
    </xf>
    <xf numFmtId="0" fontId="28" fillId="0" borderId="106" xfId="1" applyFont="1" applyFill="1" applyBorder="1" applyAlignment="1">
      <alignment horizontal="center" vertical="center" wrapText="1"/>
    </xf>
    <xf numFmtId="0" fontId="26" fillId="0" borderId="112" xfId="1" applyFill="1" applyBorder="1" applyAlignment="1">
      <alignment horizontal="center" vertical="center" wrapText="1"/>
    </xf>
    <xf numFmtId="0" fontId="26" fillId="0" borderId="107" xfId="1" applyFill="1" applyBorder="1" applyAlignment="1">
      <alignment horizontal="center" vertical="center" wrapText="1"/>
    </xf>
    <xf numFmtId="0" fontId="32" fillId="3" borderId="115" xfId="1" applyFont="1" applyFill="1" applyBorder="1" applyAlignment="1">
      <alignment horizontal="center" vertical="center" wrapText="1"/>
    </xf>
    <xf numFmtId="0" fontId="32" fillId="3" borderId="116" xfId="1" applyFont="1" applyFill="1" applyBorder="1" applyAlignment="1">
      <alignment horizontal="center" vertical="center" wrapText="1"/>
    </xf>
    <xf numFmtId="0" fontId="27" fillId="3" borderId="103" xfId="1" applyFont="1" applyFill="1" applyBorder="1" applyAlignment="1">
      <alignment horizontal="center" vertical="top" wrapText="1"/>
    </xf>
    <xf numFmtId="0" fontId="27" fillId="3" borderId="104" xfId="1" applyFont="1" applyFill="1" applyBorder="1" applyAlignment="1">
      <alignment horizontal="center" vertical="top" wrapText="1"/>
    </xf>
    <xf numFmtId="0" fontId="27" fillId="3" borderId="105" xfId="1" applyFont="1" applyFill="1" applyBorder="1" applyAlignment="1">
      <alignment horizontal="center" vertical="top" wrapText="1"/>
    </xf>
    <xf numFmtId="0" fontId="27" fillId="3" borderId="105" xfId="1" applyFont="1" applyFill="1" applyBorder="1" applyAlignment="1">
      <alignment horizontal="center" vertical="center" textRotation="90" wrapText="1"/>
    </xf>
    <xf numFmtId="0" fontId="28" fillId="0" borderId="108" xfId="1" applyFont="1" applyFill="1" applyBorder="1" applyAlignment="1">
      <alignment horizontal="left" vertical="top" wrapText="1"/>
    </xf>
    <xf numFmtId="0" fontId="28" fillId="0" borderId="113" xfId="1" applyFont="1" applyFill="1" applyBorder="1" applyAlignment="1">
      <alignment horizontal="left" vertical="top" wrapText="1"/>
    </xf>
    <xf numFmtId="0" fontId="28" fillId="0" borderId="110" xfId="1" applyFont="1" applyFill="1" applyBorder="1" applyAlignment="1">
      <alignment horizontal="left" vertical="top" wrapText="1"/>
    </xf>
    <xf numFmtId="0" fontId="32" fillId="3" borderId="106" xfId="1" applyFont="1" applyFill="1" applyBorder="1" applyAlignment="1">
      <alignment horizontal="center" vertical="center" textRotation="90" wrapText="1"/>
    </xf>
    <xf numFmtId="0" fontId="32" fillId="3" borderId="112" xfId="1" applyFont="1" applyFill="1" applyBorder="1" applyAlignment="1">
      <alignment horizontal="center" vertical="center" textRotation="90" wrapText="1"/>
    </xf>
    <xf numFmtId="0" fontId="36" fillId="3" borderId="112" xfId="1" applyFont="1" applyFill="1" applyBorder="1" applyAlignment="1">
      <alignment horizontal="left" vertical="top" wrapText="1"/>
    </xf>
    <xf numFmtId="0" fontId="36" fillId="3" borderId="107" xfId="1" applyFont="1" applyFill="1" applyBorder="1" applyAlignment="1">
      <alignment horizontal="left" vertical="top" wrapText="1"/>
    </xf>
    <xf numFmtId="0" fontId="27" fillId="3" borderId="108" xfId="1" applyFont="1" applyFill="1" applyBorder="1" applyAlignment="1">
      <alignment horizontal="center" vertical="center" textRotation="90" wrapText="1"/>
    </xf>
    <xf numFmtId="0" fontId="26" fillId="3" borderId="109" xfId="1" applyFill="1" applyBorder="1" applyAlignment="1">
      <alignment horizontal="center" vertical="center" textRotation="90" wrapText="1"/>
    </xf>
    <xf numFmtId="0" fontId="27" fillId="3" borderId="110" xfId="1" applyFont="1" applyFill="1" applyBorder="1" applyAlignment="1">
      <alignment horizontal="center" vertical="center" textRotation="90" wrapText="1"/>
    </xf>
    <xf numFmtId="0" fontId="26" fillId="3" borderId="111" xfId="1" applyFill="1" applyBorder="1" applyAlignment="1">
      <alignment horizontal="center" vertical="center" textRotation="90" wrapText="1"/>
    </xf>
    <xf numFmtId="0" fontId="28" fillId="0" borderId="103" xfId="1" applyFont="1" applyFill="1" applyBorder="1" applyAlignment="1">
      <alignment horizontal="left" wrapText="1"/>
    </xf>
    <xf numFmtId="0" fontId="26" fillId="0" borderId="104" xfId="1" applyFill="1" applyBorder="1" applyAlignment="1">
      <alignment horizontal="left" wrapText="1"/>
    </xf>
    <xf numFmtId="0" fontId="26" fillId="0" borderId="105" xfId="1" applyFill="1" applyBorder="1" applyAlignment="1">
      <alignment horizontal="left" wrapText="1"/>
    </xf>
    <xf numFmtId="0" fontId="26" fillId="0" borderId="104" xfId="1" applyFill="1" applyBorder="1" applyAlignment="1">
      <alignment horizontal="center" vertical="center" wrapText="1"/>
    </xf>
    <xf numFmtId="0" fontId="32" fillId="3" borderId="107" xfId="1" applyFont="1" applyFill="1" applyBorder="1" applyAlignment="1">
      <alignment horizontal="center" vertical="center" textRotation="90" wrapText="1"/>
    </xf>
    <xf numFmtId="0" fontId="28" fillId="0" borderId="106" xfId="1" applyFont="1" applyFill="1" applyBorder="1" applyAlignment="1">
      <alignment horizontal="left" vertical="top" wrapText="1" indent="1"/>
    </xf>
    <xf numFmtId="0" fontId="0" fillId="0" borderId="107" xfId="0" applyBorder="1" applyAlignment="1">
      <alignment horizontal="left" vertical="top" wrapText="1" indent="1"/>
    </xf>
    <xf numFmtId="0" fontId="32" fillId="3" borderId="108" xfId="1" applyFont="1" applyFill="1" applyBorder="1" applyAlignment="1">
      <alignment horizontal="center" vertical="center" textRotation="90" wrapText="1"/>
    </xf>
    <xf numFmtId="0" fontId="32" fillId="3" borderId="110" xfId="1" applyFont="1" applyFill="1" applyBorder="1" applyAlignment="1">
      <alignment horizontal="center" vertical="center" textRotation="90" wrapText="1"/>
    </xf>
    <xf numFmtId="0" fontId="36" fillId="3" borderId="111" xfId="1" applyFont="1" applyFill="1" applyBorder="1" applyAlignment="1">
      <alignment horizontal="center" vertical="center" textRotation="90" wrapText="1"/>
    </xf>
    <xf numFmtId="0" fontId="10" fillId="0" borderId="103" xfId="1" applyFont="1" applyFill="1" applyBorder="1" applyAlignment="1">
      <alignment horizontal="left" vertical="top" wrapText="1"/>
    </xf>
    <xf numFmtId="0" fontId="27" fillId="3" borderId="113" xfId="1" applyFont="1" applyFill="1" applyBorder="1" applyAlignment="1">
      <alignment horizontal="center" vertical="center" textRotation="90" wrapText="1"/>
    </xf>
    <xf numFmtId="0" fontId="26" fillId="3" borderId="114" xfId="1" applyFill="1" applyBorder="1" applyAlignment="1">
      <alignment horizontal="center" vertical="center" textRotation="90" wrapText="1"/>
    </xf>
    <xf numFmtId="0" fontId="36" fillId="3" borderId="109" xfId="1" applyFont="1" applyFill="1" applyBorder="1" applyAlignment="1">
      <alignment horizontal="center" vertical="center" wrapText="1"/>
    </xf>
    <xf numFmtId="167" fontId="29" fillId="0" borderId="103" xfId="1" applyNumberFormat="1" applyFont="1" applyFill="1" applyBorder="1" applyAlignment="1">
      <alignment horizontal="center" vertical="center" wrapText="1"/>
    </xf>
    <xf numFmtId="0" fontId="29" fillId="0" borderId="115" xfId="1" applyFont="1" applyFill="1" applyBorder="1" applyAlignment="1">
      <alignment horizontal="left" vertical="top" wrapText="1"/>
    </xf>
  </cellXfs>
  <cellStyles count="5">
    <cellStyle name="Normale" xfId="0" builtinId="0"/>
    <cellStyle name="Normale 2" xfId="1"/>
    <cellStyle name="Normale 3" xfId="4"/>
    <cellStyle name="Percentuale" xfId="3" builtinId="5"/>
    <cellStyle name="Valuta" xfId="2" builtinId="4"/>
  </cellStyles>
  <dxfs count="214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strike val="0"/>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strike val="0"/>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FFFF"/>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112058</xdr:colOff>
      <xdr:row>19</xdr:row>
      <xdr:rowOff>11206</xdr:rowOff>
    </xdr:from>
    <xdr:to>
      <xdr:col>7</xdr:col>
      <xdr:colOff>302558</xdr:colOff>
      <xdr:row>20</xdr:row>
      <xdr:rowOff>0</xdr:rowOff>
    </xdr:to>
    <xdr:sp macro="" textlink="">
      <xdr:nvSpPr>
        <xdr:cNvPr id="2" name="Freccia in giù 1">
          <a:extLst>
            <a:ext uri="{FF2B5EF4-FFF2-40B4-BE49-F238E27FC236}">
              <a16:creationId xmlns="" xmlns:a16="http://schemas.microsoft.com/office/drawing/2014/main" id="{00000000-0008-0000-0000-000002000000}"/>
            </a:ext>
          </a:extLst>
        </xdr:cNvPr>
        <xdr:cNvSpPr/>
      </xdr:nvSpPr>
      <xdr:spPr>
        <a:xfrm>
          <a:off x="4235823" y="9121588"/>
          <a:ext cx="190500" cy="280147"/>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BQ228"/>
  <sheetViews>
    <sheetView tabSelected="1" view="pageBreakPreview" zoomScale="85" zoomScaleNormal="85" zoomScaleSheetLayoutView="85" zoomScalePageLayoutView="55" workbookViewId="0">
      <selection activeCell="L19" sqref="L19:N19"/>
    </sheetView>
  </sheetViews>
  <sheetFormatPr defaultRowHeight="12.75" outlineLevelRow="1" x14ac:dyDescent="0.2"/>
  <cols>
    <col min="1" max="1" width="3.28515625" customWidth="1"/>
    <col min="2" max="2" width="3" bestFit="1" customWidth="1"/>
    <col min="3" max="3" width="10.7109375" customWidth="1"/>
    <col min="4" max="4" width="7.7109375" customWidth="1"/>
    <col min="5" max="5" width="31.140625" customWidth="1"/>
    <col min="6" max="6" width="20.5703125" customWidth="1"/>
    <col min="7" max="7" width="13.5703125" customWidth="1"/>
    <col min="8" max="8" width="6.28515625" style="16" customWidth="1"/>
    <col min="9" max="9" width="3.7109375" customWidth="1"/>
    <col min="10" max="10" width="6.7109375" hidden="1" customWidth="1"/>
    <col min="11" max="11" width="8.7109375" customWidth="1"/>
    <col min="12" max="12" width="3.7109375" customWidth="1"/>
    <col min="13" max="13" width="6.7109375" hidden="1" customWidth="1"/>
    <col min="14" max="14" width="8.7109375" customWidth="1"/>
    <col min="15" max="15" width="3.7109375" customWidth="1"/>
    <col min="16" max="16" width="6.7109375" hidden="1" customWidth="1"/>
    <col min="17" max="17" width="8.7109375" customWidth="1"/>
    <col min="18" max="18" width="3.7109375" customWidth="1"/>
    <col min="19" max="19" width="6.7109375" hidden="1" customWidth="1"/>
    <col min="20" max="20" width="8.7109375" customWidth="1"/>
    <col min="21" max="21" width="3.7109375" customWidth="1"/>
    <col min="22" max="22" width="6.7109375" hidden="1" customWidth="1"/>
    <col min="23" max="23" width="8.7109375" customWidth="1"/>
    <col min="24" max="24" width="3.7109375" customWidth="1"/>
    <col min="25" max="25" width="6.7109375" hidden="1" customWidth="1"/>
    <col min="26" max="26" width="8.7109375" customWidth="1"/>
    <col min="27" max="27" width="3.7109375" customWidth="1"/>
    <col min="28" max="28" width="6.7109375" hidden="1" customWidth="1"/>
    <col min="29" max="29" width="8.7109375" customWidth="1"/>
    <col min="30" max="30" width="3.7109375" customWidth="1"/>
    <col min="31" max="31" width="6.7109375" hidden="1" customWidth="1"/>
    <col min="32" max="32" width="8.7109375" customWidth="1"/>
    <col min="33" max="33" width="3.7109375" customWidth="1"/>
    <col min="34" max="34" width="6.7109375" hidden="1" customWidth="1"/>
    <col min="35" max="35" width="8.7109375" customWidth="1"/>
    <col min="36" max="36" width="3.7109375" customWidth="1"/>
    <col min="37" max="37" width="6.7109375" hidden="1" customWidth="1"/>
    <col min="38" max="38" width="8.7109375" customWidth="1"/>
    <col min="39" max="39" width="3.42578125" customWidth="1"/>
    <col min="40" max="40" width="15.7109375" hidden="1" customWidth="1"/>
    <col min="41" max="41" width="8.7109375" hidden="1" customWidth="1"/>
    <col min="42" max="42" width="2.7109375" hidden="1" customWidth="1"/>
    <col min="43" max="43" width="15.7109375" hidden="1" customWidth="1"/>
    <col min="44" max="44" width="10.7109375" hidden="1" customWidth="1"/>
    <col min="45" max="45" width="9.140625" hidden="1" customWidth="1"/>
    <col min="46" max="47" width="15.7109375" hidden="1" customWidth="1"/>
    <col min="48" max="48" width="9.140625" hidden="1" customWidth="1"/>
    <col min="49" max="49" width="15.7109375" hidden="1" customWidth="1"/>
    <col min="50" max="51" width="9.140625" hidden="1" customWidth="1"/>
    <col min="52" max="52" width="15.7109375" hidden="1" customWidth="1"/>
    <col min="53" max="54" width="9.140625" hidden="1" customWidth="1"/>
    <col min="55" max="55" width="15.7109375" hidden="1" customWidth="1"/>
    <col min="56" max="57" width="9.140625" hidden="1" customWidth="1"/>
    <col min="58" max="58" width="15.7109375" hidden="1" customWidth="1"/>
    <col min="59" max="60" width="9.140625" hidden="1" customWidth="1"/>
    <col min="61" max="61" width="15.7109375" hidden="1" customWidth="1"/>
    <col min="62" max="63" width="9.140625" hidden="1" customWidth="1"/>
    <col min="64" max="64" width="15.7109375" hidden="1" customWidth="1"/>
    <col min="65" max="66" width="9.140625" hidden="1" customWidth="1"/>
    <col min="67" max="67" width="15.7109375" hidden="1" customWidth="1"/>
    <col min="68" max="69" width="9.140625" hidden="1" customWidth="1"/>
  </cols>
  <sheetData>
    <row r="1" spans="1:69" x14ac:dyDescent="0.2">
      <c r="A1" s="1"/>
      <c r="B1" s="1"/>
      <c r="C1" s="2"/>
      <c r="D1" s="3"/>
      <c r="E1" s="3"/>
      <c r="F1" s="3"/>
      <c r="G1" s="3"/>
      <c r="H1" s="3"/>
      <c r="I1" s="3"/>
      <c r="J1" s="3"/>
      <c r="K1" s="3"/>
      <c r="L1" s="3"/>
      <c r="M1" s="3"/>
      <c r="N1" s="3"/>
      <c r="O1" s="3"/>
      <c r="P1" s="3"/>
      <c r="Q1" s="3"/>
      <c r="R1" s="3"/>
      <c r="S1" s="3"/>
      <c r="T1" s="3"/>
      <c r="U1" s="3"/>
      <c r="V1" s="3"/>
      <c r="W1" s="3"/>
      <c r="X1" s="3"/>
      <c r="Y1" s="3"/>
      <c r="Z1" s="3"/>
      <c r="AA1" s="4"/>
      <c r="AB1" s="4"/>
      <c r="AC1" s="4"/>
    </row>
    <row r="2" spans="1:69" ht="45" customHeight="1" x14ac:dyDescent="0.2">
      <c r="A2" s="1"/>
      <c r="B2" s="663" t="s">
        <v>30</v>
      </c>
      <c r="C2" s="664"/>
      <c r="D2" s="664"/>
      <c r="E2" s="664"/>
      <c r="F2" s="664"/>
      <c r="G2" s="664"/>
      <c r="H2" s="664"/>
      <c r="I2" s="664"/>
      <c r="J2" s="664"/>
      <c r="K2" s="664"/>
      <c r="L2" s="664"/>
      <c r="M2" s="664"/>
      <c r="N2" s="664"/>
      <c r="O2" s="664"/>
      <c r="P2" s="664"/>
      <c r="Q2" s="664"/>
      <c r="R2" s="664"/>
      <c r="S2" s="664"/>
      <c r="T2" s="664"/>
      <c r="U2" s="664"/>
      <c r="V2" s="664"/>
      <c r="W2" s="664"/>
      <c r="X2" s="664"/>
      <c r="Y2" s="664"/>
      <c r="Z2" s="664"/>
      <c r="AA2" s="664"/>
      <c r="AB2" s="664"/>
      <c r="AC2" s="664"/>
      <c r="AD2" s="664"/>
      <c r="AE2" s="664"/>
      <c r="AF2" s="664"/>
      <c r="AG2" s="664"/>
      <c r="AH2" s="664"/>
      <c r="AI2" s="664"/>
      <c r="AJ2" s="664"/>
      <c r="AK2" s="454"/>
      <c r="AL2" s="454"/>
    </row>
    <row r="3" spans="1:69" ht="12" customHeight="1" x14ac:dyDescent="0.2">
      <c r="A3" s="1"/>
      <c r="B3" s="37"/>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40"/>
      <c r="AL3" s="40"/>
    </row>
    <row r="4" spans="1:69" ht="104.25" customHeight="1" x14ac:dyDescent="0.2">
      <c r="A4" s="1"/>
      <c r="B4" s="665" t="s">
        <v>31</v>
      </c>
      <c r="C4" s="666"/>
      <c r="D4" s="666"/>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E4" s="666"/>
      <c r="AF4" s="666"/>
      <c r="AG4" s="666"/>
      <c r="AH4" s="666"/>
      <c r="AI4" s="666"/>
      <c r="AJ4" s="666"/>
      <c r="AK4" s="667"/>
      <c r="AL4" s="667"/>
    </row>
    <row r="5" spans="1:69" x14ac:dyDescent="0.2">
      <c r="A5" s="5"/>
      <c r="B5" s="19"/>
      <c r="C5" s="19"/>
      <c r="D5" s="19"/>
      <c r="E5" s="19"/>
      <c r="F5" s="19"/>
      <c r="G5" s="19"/>
      <c r="H5" s="20"/>
      <c r="I5" s="19"/>
      <c r="J5" s="19"/>
      <c r="K5" s="19"/>
      <c r="L5" s="19"/>
      <c r="M5" s="19"/>
      <c r="N5" s="19"/>
      <c r="O5" s="19"/>
      <c r="P5" s="19"/>
      <c r="Q5" s="19"/>
      <c r="R5" s="19"/>
      <c r="S5" s="19"/>
      <c r="T5" s="19"/>
      <c r="U5" s="19"/>
      <c r="V5" s="19"/>
      <c r="W5" s="19"/>
      <c r="X5" s="19"/>
      <c r="Y5" s="19"/>
      <c r="Z5" s="19"/>
      <c r="AA5" s="19"/>
      <c r="AB5" s="19"/>
      <c r="AC5" s="19"/>
      <c r="AD5" s="21"/>
      <c r="AE5" s="21"/>
      <c r="AF5" s="21"/>
      <c r="AG5" s="21"/>
      <c r="AH5" s="21"/>
      <c r="AI5" s="21"/>
      <c r="AJ5" s="21"/>
      <c r="AK5" s="21"/>
      <c r="AL5" s="21"/>
      <c r="AM5" s="7"/>
    </row>
    <row r="6" spans="1:69" ht="29.25" customHeight="1" x14ac:dyDescent="0.2">
      <c r="A6" s="5"/>
      <c r="B6" s="663" t="s">
        <v>681</v>
      </c>
      <c r="C6" s="668"/>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9"/>
      <c r="AL6" s="669"/>
      <c r="AM6" s="7"/>
    </row>
    <row r="7" spans="1:69" ht="17.25" customHeight="1" x14ac:dyDescent="0.2">
      <c r="A7" s="5"/>
      <c r="B7" s="670" t="s">
        <v>15</v>
      </c>
      <c r="C7" s="671"/>
      <c r="D7" s="671"/>
      <c r="E7" s="671"/>
      <c r="F7" s="671"/>
      <c r="G7" s="671"/>
      <c r="H7" s="671"/>
      <c r="I7" s="671"/>
      <c r="J7" s="671"/>
      <c r="K7" s="671"/>
      <c r="L7" s="671"/>
      <c r="M7" s="671"/>
      <c r="N7" s="671"/>
      <c r="O7" s="671"/>
      <c r="P7" s="671"/>
      <c r="Q7" s="671"/>
      <c r="R7" s="671"/>
      <c r="S7" s="671"/>
      <c r="T7" s="671"/>
      <c r="U7" s="671"/>
      <c r="V7" s="671"/>
      <c r="W7" s="671"/>
      <c r="X7" s="671"/>
      <c r="Y7" s="671"/>
      <c r="Z7" s="671"/>
      <c r="AA7" s="671"/>
      <c r="AB7" s="671"/>
      <c r="AC7" s="671"/>
      <c r="AD7" s="671"/>
      <c r="AE7" s="671"/>
      <c r="AF7" s="671"/>
      <c r="AG7" s="671"/>
      <c r="AH7" s="671"/>
      <c r="AI7" s="671"/>
      <c r="AJ7" s="671"/>
      <c r="AK7" s="454"/>
      <c r="AL7" s="454"/>
      <c r="AM7" s="7"/>
    </row>
    <row r="8" spans="1:69" ht="45" customHeight="1" x14ac:dyDescent="0.2">
      <c r="A8" s="5"/>
      <c r="B8" s="453" t="s">
        <v>664</v>
      </c>
      <c r="C8" s="454"/>
      <c r="D8" s="454"/>
      <c r="E8" s="454"/>
      <c r="F8" s="454"/>
      <c r="G8" s="454"/>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454"/>
      <c r="AJ8" s="454"/>
      <c r="AK8" s="454"/>
      <c r="AL8" s="454"/>
      <c r="AM8" s="315"/>
      <c r="AN8" s="315"/>
      <c r="AO8" s="315"/>
    </row>
    <row r="9" spans="1:69" ht="45" customHeight="1" x14ac:dyDescent="0.2">
      <c r="A9" s="5"/>
      <c r="B9" s="453" t="s">
        <v>665</v>
      </c>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c r="AJ9" s="454"/>
      <c r="AK9" s="454"/>
      <c r="AL9" s="454"/>
      <c r="AM9" s="315"/>
      <c r="AN9" s="315"/>
      <c r="AO9" s="315"/>
    </row>
    <row r="10" spans="1:69" ht="45" customHeight="1" x14ac:dyDescent="0.2">
      <c r="A10" s="5"/>
      <c r="B10" s="453" t="s">
        <v>666</v>
      </c>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315"/>
      <c r="AN10" s="315"/>
      <c r="AO10" s="315"/>
    </row>
    <row r="11" spans="1:69" x14ac:dyDescent="0.2">
      <c r="A11" s="5"/>
      <c r="B11" s="22"/>
      <c r="C11" s="22"/>
      <c r="D11" s="22"/>
      <c r="E11" s="22"/>
      <c r="F11" s="22"/>
      <c r="G11" s="22"/>
      <c r="H11" s="23"/>
      <c r="I11" s="22"/>
      <c r="J11" s="22"/>
      <c r="K11" s="22"/>
      <c r="L11" s="22"/>
      <c r="M11" s="22"/>
      <c r="N11" s="22"/>
      <c r="O11" s="22"/>
      <c r="P11" s="22"/>
      <c r="Q11" s="22"/>
      <c r="R11" s="22"/>
      <c r="S11" s="22"/>
      <c r="T11" s="22"/>
      <c r="U11" s="22"/>
      <c r="V11" s="22"/>
      <c r="W11" s="22"/>
      <c r="X11" s="22"/>
      <c r="Y11" s="22"/>
      <c r="Z11" s="22"/>
      <c r="AA11" s="24"/>
      <c r="AB11" s="24"/>
      <c r="AC11" s="24"/>
      <c r="AD11" s="25"/>
      <c r="AE11" s="25"/>
      <c r="AF11" s="25"/>
      <c r="AG11" s="25"/>
      <c r="AH11" s="25"/>
      <c r="AI11" s="25"/>
      <c r="AJ11" s="25"/>
      <c r="AK11" s="25"/>
      <c r="AL11" s="25"/>
      <c r="AM11" s="7"/>
    </row>
    <row r="12" spans="1:69" ht="45" customHeight="1" x14ac:dyDescent="0.2">
      <c r="A12" s="9"/>
      <c r="B12" s="672" t="s">
        <v>690</v>
      </c>
      <c r="C12" s="673"/>
      <c r="D12" s="673"/>
      <c r="E12" s="673"/>
      <c r="F12" s="673"/>
      <c r="G12" s="673"/>
      <c r="H12" s="673"/>
      <c r="I12" s="673"/>
      <c r="J12" s="673"/>
      <c r="K12" s="673"/>
      <c r="L12" s="673"/>
      <c r="M12" s="673"/>
      <c r="N12" s="673"/>
      <c r="O12" s="673"/>
      <c r="P12" s="673"/>
      <c r="Q12" s="673"/>
      <c r="R12" s="673"/>
      <c r="S12" s="673"/>
      <c r="T12" s="673"/>
      <c r="U12" s="673"/>
      <c r="V12" s="673"/>
      <c r="W12" s="673"/>
      <c r="X12" s="673"/>
      <c r="Y12" s="673"/>
      <c r="Z12" s="673"/>
      <c r="AA12" s="673"/>
      <c r="AB12" s="673"/>
      <c r="AC12" s="673"/>
      <c r="AD12" s="673"/>
      <c r="AE12" s="673"/>
      <c r="AF12" s="673"/>
      <c r="AG12" s="673"/>
      <c r="AH12" s="673"/>
      <c r="AI12" s="673"/>
      <c r="AJ12" s="673"/>
      <c r="AK12" s="454"/>
      <c r="AL12" s="454"/>
      <c r="AM12" s="8"/>
    </row>
    <row r="13" spans="1:69" ht="13.5" thickBot="1" x14ac:dyDescent="0.25">
      <c r="A13" s="5"/>
      <c r="B13" s="24"/>
      <c r="C13" s="24"/>
      <c r="D13" s="24"/>
      <c r="E13" s="24"/>
      <c r="F13" s="24"/>
      <c r="G13" s="24"/>
      <c r="H13" s="26"/>
      <c r="I13" s="24"/>
      <c r="J13" s="24"/>
      <c r="K13" s="24"/>
      <c r="L13" s="24"/>
      <c r="M13" s="24"/>
      <c r="N13" s="24"/>
      <c r="O13" s="24"/>
      <c r="P13" s="24"/>
      <c r="Q13" s="24"/>
      <c r="R13" s="24"/>
      <c r="S13" s="24"/>
      <c r="T13" s="24"/>
      <c r="U13" s="24"/>
      <c r="V13" s="24"/>
      <c r="W13" s="24"/>
      <c r="X13" s="24"/>
      <c r="Y13" s="24"/>
      <c r="Z13" s="24"/>
      <c r="AA13" s="24"/>
      <c r="AB13" s="24"/>
      <c r="AC13" s="24"/>
      <c r="AD13" s="25"/>
      <c r="AE13" s="25"/>
      <c r="AF13" s="25"/>
      <c r="AG13" s="25"/>
      <c r="AH13" s="25"/>
      <c r="AI13" s="25"/>
      <c r="AJ13" s="25"/>
      <c r="AK13" s="25"/>
      <c r="AL13" s="25"/>
      <c r="AM13" s="7"/>
    </row>
    <row r="14" spans="1:69" ht="23.25" customHeight="1" x14ac:dyDescent="0.2">
      <c r="A14" s="5"/>
      <c r="B14" s="679" t="s">
        <v>695</v>
      </c>
      <c r="C14" s="680"/>
      <c r="D14" s="680"/>
      <c r="E14" s="680"/>
      <c r="F14" s="680"/>
      <c r="G14" s="680"/>
      <c r="H14" s="681"/>
      <c r="I14" s="688" t="s">
        <v>706</v>
      </c>
      <c r="J14" s="689"/>
      <c r="K14" s="689"/>
      <c r="L14" s="689"/>
      <c r="M14" s="689"/>
      <c r="N14" s="689"/>
      <c r="O14" s="689"/>
      <c r="P14" s="689"/>
      <c r="Q14" s="689"/>
      <c r="R14" s="689"/>
      <c r="S14" s="41"/>
      <c r="T14" s="332" t="s">
        <v>698</v>
      </c>
      <c r="U14" s="688" t="s">
        <v>707</v>
      </c>
      <c r="V14" s="689"/>
      <c r="W14" s="689"/>
      <c r="X14" s="689"/>
      <c r="Y14" s="689"/>
      <c r="Z14" s="689"/>
      <c r="AA14" s="689"/>
      <c r="AB14" s="689"/>
      <c r="AC14" s="689"/>
      <c r="AD14" s="689"/>
      <c r="AE14" s="41"/>
      <c r="AF14" s="332" t="s">
        <v>698</v>
      </c>
      <c r="AG14" s="42"/>
      <c r="AH14" s="42"/>
      <c r="AI14" s="42"/>
      <c r="AJ14" s="43"/>
      <c r="AK14" s="43"/>
      <c r="AL14" s="44"/>
      <c r="AM14" s="7"/>
    </row>
    <row r="15" spans="1:69" ht="18" customHeight="1" x14ac:dyDescent="0.2">
      <c r="A15" s="5"/>
      <c r="B15" s="682" t="s">
        <v>694</v>
      </c>
      <c r="C15" s="683"/>
      <c r="D15" s="683"/>
      <c r="E15" s="683"/>
      <c r="F15" s="683"/>
      <c r="G15" s="683"/>
      <c r="H15" s="683"/>
      <c r="I15" s="674" t="s">
        <v>29</v>
      </c>
      <c r="J15" s="675"/>
      <c r="K15" s="675"/>
      <c r="L15" s="675"/>
      <c r="M15" s="675"/>
      <c r="N15" s="675"/>
      <c r="O15" s="675"/>
      <c r="P15" s="675"/>
      <c r="Q15" s="675"/>
      <c r="R15" s="675"/>
      <c r="S15" s="675"/>
      <c r="T15" s="675"/>
      <c r="U15" s="675"/>
      <c r="V15" s="675"/>
      <c r="W15" s="675"/>
      <c r="X15" s="675"/>
      <c r="Y15" s="675"/>
      <c r="Z15" s="675"/>
      <c r="AA15" s="675"/>
      <c r="AB15" s="675"/>
      <c r="AC15" s="675"/>
      <c r="AD15" s="675"/>
      <c r="AE15" s="675"/>
      <c r="AF15" s="675"/>
      <c r="AG15" s="675"/>
      <c r="AH15" s="675"/>
      <c r="AI15" s="675"/>
      <c r="AJ15" s="675"/>
      <c r="AK15" s="676"/>
      <c r="AL15" s="677"/>
      <c r="AM15" s="7"/>
    </row>
    <row r="16" spans="1:69" ht="70.5" customHeight="1" x14ac:dyDescent="0.2">
      <c r="A16" s="5"/>
      <c r="B16" s="684" t="s">
        <v>686</v>
      </c>
      <c r="C16" s="685"/>
      <c r="D16" s="685"/>
      <c r="E16" s="685"/>
      <c r="F16" s="685"/>
      <c r="G16" s="685"/>
      <c r="H16" s="686"/>
      <c r="I16" s="465" t="s">
        <v>20</v>
      </c>
      <c r="J16" s="687"/>
      <c r="K16" s="467"/>
      <c r="L16" s="465" t="s">
        <v>21</v>
      </c>
      <c r="M16" s="466"/>
      <c r="N16" s="467"/>
      <c r="O16" s="465" t="s">
        <v>22</v>
      </c>
      <c r="P16" s="466"/>
      <c r="Q16" s="467"/>
      <c r="R16" s="465" t="s">
        <v>23</v>
      </c>
      <c r="S16" s="466"/>
      <c r="T16" s="467"/>
      <c r="U16" s="465" t="s">
        <v>682</v>
      </c>
      <c r="V16" s="466"/>
      <c r="W16" s="467"/>
      <c r="X16" s="465" t="s">
        <v>24</v>
      </c>
      <c r="Y16" s="466"/>
      <c r="Z16" s="467"/>
      <c r="AA16" s="465" t="s">
        <v>25</v>
      </c>
      <c r="AB16" s="466"/>
      <c r="AC16" s="467"/>
      <c r="AD16" s="465" t="s">
        <v>461</v>
      </c>
      <c r="AE16" s="466"/>
      <c r="AF16" s="467"/>
      <c r="AG16" s="465" t="s">
        <v>466</v>
      </c>
      <c r="AH16" s="466"/>
      <c r="AI16" s="467"/>
      <c r="AJ16" s="465" t="s">
        <v>462</v>
      </c>
      <c r="AK16" s="466"/>
      <c r="AL16" s="678"/>
      <c r="AM16" s="7"/>
      <c r="AN16" s="465" t="s">
        <v>20</v>
      </c>
      <c r="AO16" s="687"/>
      <c r="AP16" s="467"/>
      <c r="AQ16" s="465" t="s">
        <v>21</v>
      </c>
      <c r="AR16" s="466"/>
      <c r="AS16" s="467"/>
      <c r="AT16" s="465" t="s">
        <v>22</v>
      </c>
      <c r="AU16" s="466"/>
      <c r="AV16" s="467"/>
      <c r="AW16" s="465" t="s">
        <v>23</v>
      </c>
      <c r="AX16" s="466"/>
      <c r="AY16" s="467"/>
      <c r="AZ16" s="465" t="s">
        <v>682</v>
      </c>
      <c r="BA16" s="466"/>
      <c r="BB16" s="467"/>
      <c r="BC16" s="465" t="s">
        <v>24</v>
      </c>
      <c r="BD16" s="466"/>
      <c r="BE16" s="467"/>
      <c r="BF16" s="465" t="s">
        <v>25</v>
      </c>
      <c r="BG16" s="466"/>
      <c r="BH16" s="467"/>
      <c r="BI16" s="465" t="s">
        <v>461</v>
      </c>
      <c r="BJ16" s="466"/>
      <c r="BK16" s="467"/>
      <c r="BL16" s="465" t="s">
        <v>466</v>
      </c>
      <c r="BM16" s="466"/>
      <c r="BN16" s="466"/>
      <c r="BO16" s="706"/>
      <c r="BP16" s="707"/>
      <c r="BQ16" s="707"/>
    </row>
    <row r="17" spans="1:39" ht="90" customHeight="1" x14ac:dyDescent="0.2">
      <c r="A17" s="1"/>
      <c r="B17" s="582" t="s">
        <v>0</v>
      </c>
      <c r="C17" s="434"/>
      <c r="D17" s="581" t="s">
        <v>26</v>
      </c>
      <c r="E17" s="434"/>
      <c r="F17" s="583" t="str">
        <f>CONCATENATE("Importo complessivo opere: €",SUM(I17:AL17))</f>
        <v>Importo complessivo opere: €0</v>
      </c>
      <c r="G17" s="584"/>
      <c r="H17" s="45"/>
      <c r="I17" s="468"/>
      <c r="J17" s="469"/>
      <c r="K17" s="470"/>
      <c r="L17" s="468"/>
      <c r="M17" s="469"/>
      <c r="N17" s="470"/>
      <c r="O17" s="468"/>
      <c r="P17" s="469"/>
      <c r="Q17" s="470"/>
      <c r="R17" s="468"/>
      <c r="S17" s="469"/>
      <c r="T17" s="470"/>
      <c r="U17" s="468"/>
      <c r="V17" s="469"/>
      <c r="W17" s="470"/>
      <c r="X17" s="468"/>
      <c r="Y17" s="469"/>
      <c r="Z17" s="470"/>
      <c r="AA17" s="468"/>
      <c r="AB17" s="469"/>
      <c r="AC17" s="470"/>
      <c r="AD17" s="468"/>
      <c r="AE17" s="469"/>
      <c r="AF17" s="470"/>
      <c r="AG17" s="468"/>
      <c r="AH17" s="469"/>
      <c r="AI17" s="470"/>
      <c r="AJ17" s="468"/>
      <c r="AK17" s="469"/>
      <c r="AL17" s="470"/>
      <c r="AM17" s="10"/>
    </row>
    <row r="18" spans="1:39" ht="15" customHeight="1" thickBot="1" x14ac:dyDescent="0.25">
      <c r="A18" s="1"/>
      <c r="B18" s="582" t="s">
        <v>1</v>
      </c>
      <c r="C18" s="434"/>
      <c r="D18" s="581" t="s">
        <v>491</v>
      </c>
      <c r="E18" s="434"/>
      <c r="F18" s="583"/>
      <c r="G18" s="584"/>
      <c r="H18" s="46"/>
      <c r="I18" s="588" t="str">
        <f>IF(I17=0,"0",IF(I17&lt;25000,20.411%,0.03+10/POWER(I17,0.4)))</f>
        <v>0</v>
      </c>
      <c r="J18" s="589"/>
      <c r="K18" s="590"/>
      <c r="L18" s="588" t="str">
        <f t="shared" ref="L18" si="0">IF(L17=0,"0",IF(L17&lt;25000,20.411%,0.03+10/POWER(L17,0.4)))</f>
        <v>0</v>
      </c>
      <c r="M18" s="589"/>
      <c r="N18" s="590"/>
      <c r="O18" s="588" t="str">
        <f t="shared" ref="O18" si="1">IF(O17=0,"0",IF(O17&lt;25000,20.411%,0.03+10/POWER(O17,0.4)))</f>
        <v>0</v>
      </c>
      <c r="P18" s="589"/>
      <c r="Q18" s="590"/>
      <c r="R18" s="588" t="str">
        <f t="shared" ref="R18" si="2">IF(R17=0,"0",IF(R17&lt;25000,20.411%,0.03+10/POWER(R17,0.4)))</f>
        <v>0</v>
      </c>
      <c r="S18" s="589"/>
      <c r="T18" s="590"/>
      <c r="U18" s="588" t="str">
        <f t="shared" ref="U18" si="3">IF(U17=0,"0",IF(U17&lt;25000,20.411%,0.03+10/POWER(U17,0.4)))</f>
        <v>0</v>
      </c>
      <c r="V18" s="589"/>
      <c r="W18" s="590"/>
      <c r="X18" s="588" t="str">
        <f t="shared" ref="X18" si="4">IF(X17=0,"0",IF(X17&lt;25000,20.411%,0.03+10/POWER(X17,0.4)))</f>
        <v>0</v>
      </c>
      <c r="Y18" s="589"/>
      <c r="Z18" s="590"/>
      <c r="AA18" s="588" t="str">
        <f t="shared" ref="AA18" si="5">IF(AA17=0,"0",IF(AA17&lt;25000,20.411%,0.03+10/POWER(AA17,0.4)))</f>
        <v>0</v>
      </c>
      <c r="AB18" s="589"/>
      <c r="AC18" s="590"/>
      <c r="AD18" s="588" t="str">
        <f t="shared" ref="AD18" si="6">IF(AD17=0,"0",IF(AD17&lt;25000,20.411%,0.03+10/POWER(AD17,0.4)))</f>
        <v>0</v>
      </c>
      <c r="AE18" s="589"/>
      <c r="AF18" s="590"/>
      <c r="AG18" s="588" t="str">
        <f t="shared" ref="AG18" si="7">IF(AG17=0,"0",IF(AG17&lt;25000,20.411%,0.03+10/POWER(AG17,0.4)))</f>
        <v>0</v>
      </c>
      <c r="AH18" s="589"/>
      <c r="AI18" s="590"/>
      <c r="AJ18" s="690" t="str">
        <f t="shared" ref="AJ18" si="8">IF(AJ17=0,"0",IF(AJ17&lt;25000,20.411%,0.03+10/POWER(AJ17,0.4)))</f>
        <v>0</v>
      </c>
      <c r="AK18" s="691"/>
      <c r="AL18" s="692"/>
      <c r="AM18" s="11"/>
    </row>
    <row r="19" spans="1:39" ht="150.94999999999999" customHeight="1" thickBot="1" x14ac:dyDescent="0.25">
      <c r="A19" s="1"/>
      <c r="B19" s="591" t="s">
        <v>467</v>
      </c>
      <c r="C19" s="592"/>
      <c r="D19" s="592"/>
      <c r="E19" s="592"/>
      <c r="F19" s="592"/>
      <c r="G19" s="593"/>
      <c r="H19" s="47" t="s">
        <v>683</v>
      </c>
      <c r="I19" s="594"/>
      <c r="J19" s="594"/>
      <c r="K19" s="595"/>
      <c r="L19" s="596"/>
      <c r="M19" s="597"/>
      <c r="N19" s="595"/>
      <c r="O19" s="596"/>
      <c r="P19" s="597"/>
      <c r="Q19" s="595"/>
      <c r="R19" s="596"/>
      <c r="S19" s="597"/>
      <c r="T19" s="595"/>
      <c r="U19" s="596"/>
      <c r="V19" s="597"/>
      <c r="W19" s="595"/>
      <c r="X19" s="596"/>
      <c r="Y19" s="597"/>
      <c r="Z19" s="595"/>
      <c r="AA19" s="596"/>
      <c r="AB19" s="597"/>
      <c r="AC19" s="595"/>
      <c r="AD19" s="596"/>
      <c r="AE19" s="597"/>
      <c r="AF19" s="595"/>
      <c r="AG19" s="596"/>
      <c r="AH19" s="597"/>
      <c r="AI19" s="595"/>
      <c r="AJ19" s="596"/>
      <c r="AK19" s="597"/>
      <c r="AL19" s="694"/>
      <c r="AM19" s="11"/>
    </row>
    <row r="20" spans="1:39" ht="25.5" customHeight="1" thickBot="1" x14ac:dyDescent="0.25">
      <c r="A20" s="1"/>
      <c r="B20" s="576" t="s">
        <v>2</v>
      </c>
      <c r="C20" s="411"/>
      <c r="D20" s="577" t="s">
        <v>492</v>
      </c>
      <c r="E20" s="413"/>
      <c r="F20" s="578"/>
      <c r="G20" s="579"/>
      <c r="H20" s="241"/>
      <c r="I20" s="585">
        <f>IF(I19&lt;&gt;"",VLOOKUP(I19,'Tabella-Z1'!J4:K25,2),0)</f>
        <v>0</v>
      </c>
      <c r="J20" s="586"/>
      <c r="K20" s="587"/>
      <c r="L20" s="586">
        <f>IF(L19&lt;&gt;"",VLOOKUP(L19,'Tabella-Z1'!J26:K31,2),0)</f>
        <v>0</v>
      </c>
      <c r="M20" s="586"/>
      <c r="N20" s="587"/>
      <c r="O20" s="586">
        <f>IF(O19&lt;&gt;"",VLOOKUP(O19,'Tabella-Z1'!J32:K44,2),0)</f>
        <v>0</v>
      </c>
      <c r="P20" s="586"/>
      <c r="Q20" s="587"/>
      <c r="R20" s="586">
        <f>IF(R19&lt;&gt;"",VLOOKUP(R19,'Tabella-Z1'!J32:K44,2),0)</f>
        <v>0</v>
      </c>
      <c r="S20" s="586"/>
      <c r="T20" s="587"/>
      <c r="U20" s="586">
        <f>IF(U19&lt;&gt;"",VLOOKUP(U19,'Tabella-Z1'!J32:LG44,2),0)</f>
        <v>0</v>
      </c>
      <c r="V20" s="586"/>
      <c r="W20" s="587"/>
      <c r="X20" s="586">
        <f>IF(X19&lt;&gt;"",VLOOKUP(X19,'Tabella-Z1'!J46:K48,2),0)</f>
        <v>0</v>
      </c>
      <c r="Y20" s="586"/>
      <c r="Z20" s="587"/>
      <c r="AA20" s="586">
        <f>IF(AA19&lt;&gt;"",VLOOKUP(AA19,'Tabella-Z1'!J49:K53,2),0)</f>
        <v>0</v>
      </c>
      <c r="AB20" s="586"/>
      <c r="AC20" s="587"/>
      <c r="AD20" s="586">
        <f>IF(AD19&lt;&gt;"",VLOOKUP(AD19,'Tabella-Z1'!J54:K56,2),0)</f>
        <v>0</v>
      </c>
      <c r="AE20" s="586"/>
      <c r="AF20" s="587"/>
      <c r="AG20" s="586">
        <f>IF(AG19&lt;&gt;"",VLOOKUP(AG19,'Tabella-Z1'!J57:K62,2),0)</f>
        <v>0</v>
      </c>
      <c r="AH20" s="586"/>
      <c r="AI20" s="587"/>
      <c r="AJ20" s="586">
        <f>IF(AJ19&lt;&gt;"",VLOOKUP(AJ19,'Tabella-Z1'!J63:K65,2),0)</f>
        <v>0</v>
      </c>
      <c r="AK20" s="586"/>
      <c r="AL20" s="604"/>
      <c r="AM20" s="11"/>
    </row>
    <row r="21" spans="1:39" ht="9.9499999999999993" customHeight="1" thickBot="1" x14ac:dyDescent="0.25">
      <c r="A21" s="1"/>
      <c r="B21" s="48"/>
      <c r="C21" s="49"/>
      <c r="D21" s="49"/>
      <c r="E21" s="50"/>
      <c r="F21" s="50"/>
      <c r="G21" s="50"/>
      <c r="H21" s="51"/>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240"/>
      <c r="AM21" s="4"/>
    </row>
    <row r="22" spans="1:39" ht="18" customHeight="1" outlineLevel="1" thickBot="1" x14ac:dyDescent="0.25">
      <c r="A22" s="1"/>
      <c r="B22" s="393" t="s">
        <v>653</v>
      </c>
      <c r="C22" s="394"/>
      <c r="D22" s="394"/>
      <c r="E22" s="394"/>
      <c r="F22" s="394"/>
      <c r="G22" s="394"/>
      <c r="H22" s="394"/>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5"/>
      <c r="AL22" s="396"/>
      <c r="AM22" s="4"/>
    </row>
    <row r="23" spans="1:39" ht="18" customHeight="1" outlineLevel="1" x14ac:dyDescent="0.2">
      <c r="A23" s="1"/>
      <c r="B23" s="562" t="s">
        <v>595</v>
      </c>
      <c r="C23" s="563"/>
      <c r="D23" s="403" t="s">
        <v>474</v>
      </c>
      <c r="E23" s="524" t="s">
        <v>475</v>
      </c>
      <c r="F23" s="525"/>
      <c r="G23" s="526"/>
      <c r="H23" s="53"/>
      <c r="I23" s="580" t="s">
        <v>3</v>
      </c>
      <c r="J23" s="358"/>
      <c r="K23" s="358"/>
      <c r="L23" s="568" t="s">
        <v>3</v>
      </c>
      <c r="M23" s="358"/>
      <c r="N23" s="358"/>
      <c r="O23" s="568" t="s">
        <v>3</v>
      </c>
      <c r="P23" s="358"/>
      <c r="Q23" s="358"/>
      <c r="R23" s="568"/>
      <c r="S23" s="358"/>
      <c r="T23" s="358"/>
      <c r="U23" s="568"/>
      <c r="V23" s="358"/>
      <c r="W23" s="358"/>
      <c r="X23" s="568" t="s">
        <v>3</v>
      </c>
      <c r="Y23" s="358"/>
      <c r="Z23" s="358"/>
      <c r="AA23" s="568" t="s">
        <v>3</v>
      </c>
      <c r="AB23" s="358"/>
      <c r="AC23" s="358"/>
      <c r="AD23" s="568" t="s">
        <v>3</v>
      </c>
      <c r="AE23" s="358" t="s">
        <v>3</v>
      </c>
      <c r="AF23" s="358" t="s">
        <v>3</v>
      </c>
      <c r="AG23" s="568" t="s">
        <v>3</v>
      </c>
      <c r="AH23" s="358" t="s">
        <v>3</v>
      </c>
      <c r="AI23" s="358" t="s">
        <v>3</v>
      </c>
      <c r="AJ23" s="54" t="s">
        <v>4</v>
      </c>
      <c r="AK23" s="87">
        <f>IF(AJ17=0,0,(IF($H23="X",AL23,IF(AJ23="X",AL23,0))))</f>
        <v>0</v>
      </c>
      <c r="AL23" s="246">
        <f>'Tabella-Z2'!P4</f>
        <v>5.0000000000000001E-3</v>
      </c>
      <c r="AM23" s="4"/>
    </row>
    <row r="24" spans="1:39" ht="18" customHeight="1" outlineLevel="1" x14ac:dyDescent="0.2">
      <c r="A24" s="1"/>
      <c r="B24" s="564"/>
      <c r="C24" s="565"/>
      <c r="D24" s="561"/>
      <c r="E24" s="524" t="s">
        <v>476</v>
      </c>
      <c r="F24" s="525"/>
      <c r="G24" s="526"/>
      <c r="H24" s="55"/>
      <c r="I24" s="569" t="s">
        <v>3</v>
      </c>
      <c r="J24" s="570"/>
      <c r="K24" s="570"/>
      <c r="L24" s="571" t="s">
        <v>3</v>
      </c>
      <c r="M24" s="570"/>
      <c r="N24" s="570"/>
      <c r="O24" s="571" t="s">
        <v>3</v>
      </c>
      <c r="P24" s="570"/>
      <c r="Q24" s="570"/>
      <c r="R24" s="571"/>
      <c r="S24" s="570"/>
      <c r="T24" s="570"/>
      <c r="U24" s="571"/>
      <c r="V24" s="570"/>
      <c r="W24" s="570"/>
      <c r="X24" s="571" t="s">
        <v>3</v>
      </c>
      <c r="Y24" s="570"/>
      <c r="Z24" s="570"/>
      <c r="AA24" s="571" t="s">
        <v>3</v>
      </c>
      <c r="AB24" s="570"/>
      <c r="AC24" s="570"/>
      <c r="AD24" s="571" t="s">
        <v>3</v>
      </c>
      <c r="AE24" s="570" t="s">
        <v>3</v>
      </c>
      <c r="AF24" s="570" t="s">
        <v>3</v>
      </c>
      <c r="AG24" s="571" t="s">
        <v>3</v>
      </c>
      <c r="AH24" s="570" t="s">
        <v>3</v>
      </c>
      <c r="AI24" s="570" t="s">
        <v>3</v>
      </c>
      <c r="AJ24" s="56" t="s">
        <v>4</v>
      </c>
      <c r="AK24" s="57">
        <f>IF(AJ17=0,0,(IF($H24="X",AL24,IF(AJ24="X",AL24,0))))</f>
        <v>0</v>
      </c>
      <c r="AL24" s="64">
        <f>'Tabella-Z2'!P5</f>
        <v>3.0000000000000001E-3</v>
      </c>
      <c r="AM24" s="4"/>
    </row>
    <row r="25" spans="1:39" ht="18" customHeight="1" outlineLevel="1" x14ac:dyDescent="0.2">
      <c r="A25" s="1"/>
      <c r="B25" s="564"/>
      <c r="C25" s="565"/>
      <c r="D25" s="520"/>
      <c r="E25" s="524" t="s">
        <v>477</v>
      </c>
      <c r="F25" s="525"/>
      <c r="G25" s="526"/>
      <c r="H25" s="58"/>
      <c r="I25" s="572" t="s">
        <v>3</v>
      </c>
      <c r="J25" s="573"/>
      <c r="K25" s="573"/>
      <c r="L25" s="574" t="s">
        <v>3</v>
      </c>
      <c r="M25" s="573"/>
      <c r="N25" s="573"/>
      <c r="O25" s="574" t="s">
        <v>3</v>
      </c>
      <c r="P25" s="573"/>
      <c r="Q25" s="573"/>
      <c r="R25" s="574"/>
      <c r="S25" s="573"/>
      <c r="T25" s="573"/>
      <c r="U25" s="574"/>
      <c r="V25" s="573"/>
      <c r="W25" s="573"/>
      <c r="X25" s="574" t="s">
        <v>3</v>
      </c>
      <c r="Y25" s="573"/>
      <c r="Z25" s="573"/>
      <c r="AA25" s="574" t="s">
        <v>3</v>
      </c>
      <c r="AB25" s="573"/>
      <c r="AC25" s="573"/>
      <c r="AD25" s="574" t="s">
        <v>3</v>
      </c>
      <c r="AE25" s="573" t="s">
        <v>3</v>
      </c>
      <c r="AF25" s="573" t="s">
        <v>3</v>
      </c>
      <c r="AG25" s="574" t="s">
        <v>3</v>
      </c>
      <c r="AH25" s="573" t="s">
        <v>3</v>
      </c>
      <c r="AI25" s="573" t="s">
        <v>3</v>
      </c>
      <c r="AJ25" s="61" t="s">
        <v>4</v>
      </c>
      <c r="AK25" s="59">
        <f>IF(AJ17=0,0,(IF($H25="X",AL25,IF(AJ25="X",AL25,0))))</f>
        <v>0</v>
      </c>
      <c r="AL25" s="65">
        <f>'Tabella-Z2'!P6</f>
        <v>1E-3</v>
      </c>
      <c r="AM25" s="4"/>
    </row>
    <row r="26" spans="1:39" ht="18" customHeight="1" outlineLevel="1" x14ac:dyDescent="0.2">
      <c r="A26" s="1"/>
      <c r="B26" s="564"/>
      <c r="C26" s="565"/>
      <c r="D26" s="403" t="s">
        <v>478</v>
      </c>
      <c r="E26" s="558" t="s">
        <v>656</v>
      </c>
      <c r="F26" s="238" t="s">
        <v>593</v>
      </c>
      <c r="G26" s="290">
        <v>15000</v>
      </c>
      <c r="H26" s="474"/>
      <c r="I26" s="575" t="s">
        <v>3</v>
      </c>
      <c r="J26" s="555"/>
      <c r="K26" s="555"/>
      <c r="L26" s="554" t="s">
        <v>3</v>
      </c>
      <c r="M26" s="555"/>
      <c r="N26" s="555"/>
      <c r="O26" s="554" t="s">
        <v>3</v>
      </c>
      <c r="P26" s="555"/>
      <c r="Q26" s="555"/>
      <c r="R26" s="554"/>
      <c r="S26" s="555"/>
      <c r="T26" s="555"/>
      <c r="U26" s="554"/>
      <c r="V26" s="555"/>
      <c r="W26" s="555"/>
      <c r="X26" s="554" t="s">
        <v>3</v>
      </c>
      <c r="Y26" s="555"/>
      <c r="Z26" s="555"/>
      <c r="AA26" s="554" t="s">
        <v>3</v>
      </c>
      <c r="AB26" s="555"/>
      <c r="AC26" s="555"/>
      <c r="AD26" s="554" t="s">
        <v>3</v>
      </c>
      <c r="AE26" s="555" t="s">
        <v>3</v>
      </c>
      <c r="AF26" s="555" t="s">
        <v>3</v>
      </c>
      <c r="AG26" s="477" t="s">
        <v>4</v>
      </c>
      <c r="AH26" s="66">
        <f>IF($AG$17=0,0,(IF($H26="X",AI26,IF(AG26="X",AI26,0))))</f>
        <v>0</v>
      </c>
      <c r="AI26" s="291">
        <f>'Tabella-Z2'!O7</f>
        <v>1E-3</v>
      </c>
      <c r="AJ26" s="477" t="s">
        <v>4</v>
      </c>
      <c r="AK26" s="66">
        <f>IF(AJ17=0,0,(IF($H26="X",AL26,IF(AJ26="X",AL26,0))))</f>
        <v>0</v>
      </c>
      <c r="AL26" s="71">
        <f>'Tabella-Z2'!P7</f>
        <v>1E-3</v>
      </c>
      <c r="AM26" s="4"/>
    </row>
    <row r="27" spans="1:39" ht="24" customHeight="1" outlineLevel="1" x14ac:dyDescent="0.2">
      <c r="A27" s="1"/>
      <c r="B27" s="564"/>
      <c r="C27" s="565"/>
      <c r="D27" s="561"/>
      <c r="E27" s="559"/>
      <c r="F27" s="238" t="s">
        <v>594</v>
      </c>
      <c r="G27" s="290">
        <v>50000</v>
      </c>
      <c r="H27" s="475"/>
      <c r="I27" s="601" t="s">
        <v>3</v>
      </c>
      <c r="J27" s="360"/>
      <c r="K27" s="360"/>
      <c r="L27" s="542" t="s">
        <v>3</v>
      </c>
      <c r="M27" s="360"/>
      <c r="N27" s="360"/>
      <c r="O27" s="542" t="s">
        <v>3</v>
      </c>
      <c r="P27" s="360"/>
      <c r="Q27" s="360"/>
      <c r="R27" s="542"/>
      <c r="S27" s="360"/>
      <c r="T27" s="360"/>
      <c r="U27" s="542"/>
      <c r="V27" s="360"/>
      <c r="W27" s="360"/>
      <c r="X27" s="542" t="s">
        <v>3</v>
      </c>
      <c r="Y27" s="360"/>
      <c r="Z27" s="360"/>
      <c r="AA27" s="542" t="s">
        <v>3</v>
      </c>
      <c r="AB27" s="360"/>
      <c r="AC27" s="360"/>
      <c r="AD27" s="542" t="s">
        <v>3</v>
      </c>
      <c r="AE27" s="360" t="s">
        <v>3</v>
      </c>
      <c r="AF27" s="360" t="s">
        <v>3</v>
      </c>
      <c r="AG27" s="478"/>
      <c r="AH27" s="57">
        <f t="shared" ref="AH27:AH37" si="9">IF($AG$17=0,0,(IF($H27="X",AI27,IF(AG27="X",AI27,0))))</f>
        <v>0</v>
      </c>
      <c r="AI27" s="292">
        <f>'Tabella-Z2'!O8</f>
        <v>5.0000000000000001E-4</v>
      </c>
      <c r="AJ27" s="478"/>
      <c r="AK27" s="57">
        <f>IF(AJ17=0,0,(IF($H27="X",AL27,IF(AJ27="X",AL27,0))))</f>
        <v>0</v>
      </c>
      <c r="AL27" s="70">
        <f>'Tabella-Z2'!P8</f>
        <v>5.0000000000000001E-4</v>
      </c>
      <c r="AM27" s="4"/>
    </row>
    <row r="28" spans="1:39" ht="18" customHeight="1" outlineLevel="1" x14ac:dyDescent="0.2">
      <c r="A28" s="1"/>
      <c r="B28" s="564"/>
      <c r="C28" s="565"/>
      <c r="D28" s="520"/>
      <c r="E28" s="560"/>
      <c r="F28" s="238" t="s">
        <v>481</v>
      </c>
      <c r="G28" s="288"/>
      <c r="H28" s="476"/>
      <c r="I28" s="602" t="s">
        <v>3</v>
      </c>
      <c r="J28" s="557"/>
      <c r="K28" s="557"/>
      <c r="L28" s="556" t="s">
        <v>3</v>
      </c>
      <c r="M28" s="557"/>
      <c r="N28" s="557"/>
      <c r="O28" s="556" t="s">
        <v>3</v>
      </c>
      <c r="P28" s="557"/>
      <c r="Q28" s="557"/>
      <c r="R28" s="556"/>
      <c r="S28" s="557"/>
      <c r="T28" s="557"/>
      <c r="U28" s="556"/>
      <c r="V28" s="557"/>
      <c r="W28" s="557"/>
      <c r="X28" s="556" t="s">
        <v>3</v>
      </c>
      <c r="Y28" s="557"/>
      <c r="Z28" s="557"/>
      <c r="AA28" s="556" t="s">
        <v>3</v>
      </c>
      <c r="AB28" s="557"/>
      <c r="AC28" s="557"/>
      <c r="AD28" s="556" t="s">
        <v>3</v>
      </c>
      <c r="AE28" s="557" t="s">
        <v>3</v>
      </c>
      <c r="AF28" s="557" t="s">
        <v>3</v>
      </c>
      <c r="AG28" s="479"/>
      <c r="AH28" s="59">
        <f t="shared" si="9"/>
        <v>0</v>
      </c>
      <c r="AI28" s="293">
        <f>'Tabella-Z2'!O9</f>
        <v>1E-4</v>
      </c>
      <c r="AJ28" s="479"/>
      <c r="AK28" s="59">
        <f>IF(AJ17=0,0,(IF($H28="X",AL28,IF(AJ28="X",AL28,0))))</f>
        <v>0</v>
      </c>
      <c r="AL28" s="294">
        <f>'Tabella-Z2'!P9</f>
        <v>1E-4</v>
      </c>
      <c r="AM28" s="4"/>
    </row>
    <row r="29" spans="1:39" ht="18" customHeight="1" outlineLevel="1" x14ac:dyDescent="0.2">
      <c r="A29" s="1"/>
      <c r="B29" s="564"/>
      <c r="C29" s="565"/>
      <c r="D29" s="239" t="s">
        <v>482</v>
      </c>
      <c r="E29" s="524" t="s">
        <v>483</v>
      </c>
      <c r="F29" s="525"/>
      <c r="G29" s="526"/>
      <c r="H29" s="250"/>
      <c r="I29" s="603" t="s">
        <v>3</v>
      </c>
      <c r="J29" s="553"/>
      <c r="K29" s="553"/>
      <c r="L29" s="552" t="s">
        <v>3</v>
      </c>
      <c r="M29" s="553"/>
      <c r="N29" s="553"/>
      <c r="O29" s="552" t="s">
        <v>3</v>
      </c>
      <c r="P29" s="553"/>
      <c r="Q29" s="553"/>
      <c r="R29" s="552"/>
      <c r="S29" s="553"/>
      <c r="T29" s="553"/>
      <c r="U29" s="552"/>
      <c r="V29" s="553"/>
      <c r="W29" s="553"/>
      <c r="X29" s="552" t="s">
        <v>3</v>
      </c>
      <c r="Y29" s="553"/>
      <c r="Z29" s="553"/>
      <c r="AA29" s="552" t="s">
        <v>3</v>
      </c>
      <c r="AB29" s="553"/>
      <c r="AC29" s="553"/>
      <c r="AD29" s="552" t="s">
        <v>3</v>
      </c>
      <c r="AE29" s="553" t="s">
        <v>3</v>
      </c>
      <c r="AF29" s="553" t="s">
        <v>3</v>
      </c>
      <c r="AG29" s="242" t="s">
        <v>4</v>
      </c>
      <c r="AH29" s="243">
        <f t="shared" si="9"/>
        <v>0</v>
      </c>
      <c r="AI29" s="244">
        <f>'Tabella-Z2'!O10</f>
        <v>5.0000000000000001E-3</v>
      </c>
      <c r="AJ29" s="242" t="s">
        <v>4</v>
      </c>
      <c r="AK29" s="243">
        <f>IF(AJ17=0,0,(IF($H29="X",AL29,IF(AJ29="X",AL29,0))))</f>
        <v>0</v>
      </c>
      <c r="AL29" s="245">
        <f>'Tabella-Z2'!P10</f>
        <v>5.0000000000000001E-3</v>
      </c>
      <c r="AM29" s="4"/>
    </row>
    <row r="30" spans="1:39" ht="18" customHeight="1" outlineLevel="1" x14ac:dyDescent="0.2">
      <c r="A30" s="1"/>
      <c r="B30" s="564"/>
      <c r="C30" s="565"/>
      <c r="D30" s="239" t="s">
        <v>484</v>
      </c>
      <c r="E30" s="524" t="s">
        <v>485</v>
      </c>
      <c r="F30" s="525"/>
      <c r="G30" s="526"/>
      <c r="H30" s="250"/>
      <c r="I30" s="603" t="s">
        <v>3</v>
      </c>
      <c r="J30" s="553"/>
      <c r="K30" s="553"/>
      <c r="L30" s="552" t="s">
        <v>3</v>
      </c>
      <c r="M30" s="553"/>
      <c r="N30" s="553"/>
      <c r="O30" s="552" t="s">
        <v>3</v>
      </c>
      <c r="P30" s="553"/>
      <c r="Q30" s="553"/>
      <c r="R30" s="552"/>
      <c r="S30" s="553"/>
      <c r="T30" s="553"/>
      <c r="U30" s="552"/>
      <c r="V30" s="553"/>
      <c r="W30" s="553"/>
      <c r="X30" s="552" t="s">
        <v>3</v>
      </c>
      <c r="Y30" s="553"/>
      <c r="Z30" s="553"/>
      <c r="AA30" s="552" t="s">
        <v>3</v>
      </c>
      <c r="AB30" s="553"/>
      <c r="AC30" s="553"/>
      <c r="AD30" s="552" t="s">
        <v>3</v>
      </c>
      <c r="AE30" s="553" t="s">
        <v>3</v>
      </c>
      <c r="AF30" s="553" t="s">
        <v>3</v>
      </c>
      <c r="AG30" s="242" t="s">
        <v>3</v>
      </c>
      <c r="AH30" s="243">
        <f t="shared" si="9"/>
        <v>0</v>
      </c>
      <c r="AI30" s="244">
        <f>'Tabella-Z2'!O11</f>
        <v>0.03</v>
      </c>
      <c r="AJ30" s="552" t="s">
        <v>3</v>
      </c>
      <c r="AK30" s="553" t="s">
        <v>3</v>
      </c>
      <c r="AL30" s="693" t="s">
        <v>3</v>
      </c>
      <c r="AM30" s="4"/>
    </row>
    <row r="31" spans="1:39" ht="18" customHeight="1" outlineLevel="1" x14ac:dyDescent="0.2">
      <c r="A31" s="1"/>
      <c r="B31" s="564"/>
      <c r="C31" s="565"/>
      <c r="D31" s="239" t="s">
        <v>486</v>
      </c>
      <c r="E31" s="524" t="s">
        <v>487</v>
      </c>
      <c r="F31" s="525"/>
      <c r="G31" s="526"/>
      <c r="H31" s="250"/>
      <c r="I31" s="603" t="s">
        <v>3</v>
      </c>
      <c r="J31" s="553"/>
      <c r="K31" s="553"/>
      <c r="L31" s="552" t="s">
        <v>3</v>
      </c>
      <c r="M31" s="553"/>
      <c r="N31" s="553"/>
      <c r="O31" s="552" t="s">
        <v>3</v>
      </c>
      <c r="P31" s="553"/>
      <c r="Q31" s="553"/>
      <c r="R31" s="552"/>
      <c r="S31" s="553"/>
      <c r="T31" s="553"/>
      <c r="U31" s="552"/>
      <c r="V31" s="553"/>
      <c r="W31" s="553"/>
      <c r="X31" s="552" t="s">
        <v>3</v>
      </c>
      <c r="Y31" s="553"/>
      <c r="Z31" s="553"/>
      <c r="AA31" s="552" t="s">
        <v>3</v>
      </c>
      <c r="AB31" s="553"/>
      <c r="AC31" s="553"/>
      <c r="AD31" s="552" t="s">
        <v>3</v>
      </c>
      <c r="AE31" s="553" t="s">
        <v>3</v>
      </c>
      <c r="AF31" s="553" t="s">
        <v>3</v>
      </c>
      <c r="AG31" s="242" t="s">
        <v>4</v>
      </c>
      <c r="AH31" s="243">
        <f t="shared" si="9"/>
        <v>0</v>
      </c>
      <c r="AI31" s="244">
        <f>'Tabella-Z2'!O12</f>
        <v>3.0000000000000001E-3</v>
      </c>
      <c r="AJ31" s="242" t="s">
        <v>4</v>
      </c>
      <c r="AK31" s="243">
        <f>IF($AJ$17=0,0,(IF($H31="X",AL31,IF(AJ31="X",AL31,0))))</f>
        <v>0</v>
      </c>
      <c r="AL31" s="245">
        <f>'Tabella-Z2'!P12</f>
        <v>3.0000000000000001E-3</v>
      </c>
      <c r="AM31" s="4"/>
    </row>
    <row r="32" spans="1:39" ht="18" customHeight="1" outlineLevel="1" x14ac:dyDescent="0.2">
      <c r="A32" s="1"/>
      <c r="B32" s="564"/>
      <c r="C32" s="565"/>
      <c r="D32" s="403" t="s">
        <v>488</v>
      </c>
      <c r="E32" s="558" t="s">
        <v>258</v>
      </c>
      <c r="F32" s="238" t="s">
        <v>479</v>
      </c>
      <c r="G32" s="289">
        <v>7500000</v>
      </c>
      <c r="H32" s="712"/>
      <c r="I32" s="575" t="s">
        <v>3</v>
      </c>
      <c r="J32" s="555"/>
      <c r="K32" s="555"/>
      <c r="L32" s="554" t="s">
        <v>3</v>
      </c>
      <c r="M32" s="555"/>
      <c r="N32" s="555"/>
      <c r="O32" s="554" t="s">
        <v>3</v>
      </c>
      <c r="P32" s="555"/>
      <c r="Q32" s="555"/>
      <c r="R32" s="554"/>
      <c r="S32" s="555"/>
      <c r="T32" s="555"/>
      <c r="U32" s="554"/>
      <c r="V32" s="555"/>
      <c r="W32" s="555"/>
      <c r="X32" s="554" t="s">
        <v>3</v>
      </c>
      <c r="Y32" s="555"/>
      <c r="Z32" s="555"/>
      <c r="AA32" s="554" t="s">
        <v>3</v>
      </c>
      <c r="AB32" s="555"/>
      <c r="AC32" s="555"/>
      <c r="AD32" s="554" t="s">
        <v>3</v>
      </c>
      <c r="AE32" s="555" t="s">
        <v>3</v>
      </c>
      <c r="AF32" s="555" t="s">
        <v>3</v>
      </c>
      <c r="AG32" s="378" t="s">
        <v>4</v>
      </c>
      <c r="AH32" s="66">
        <f t="shared" si="9"/>
        <v>0</v>
      </c>
      <c r="AI32" s="67">
        <f>'Tabella-Z2'!O13</f>
        <v>2.5999999999999999E-2</v>
      </c>
      <c r="AJ32" s="378" t="s">
        <v>4</v>
      </c>
      <c r="AK32" s="66">
        <f t="shared" ref="AK32:AK37" si="10">IF($AJ$17=0,0,(IF($H32="X",AL32,IF(AJ32="X",AL32,0))))</f>
        <v>0</v>
      </c>
      <c r="AL32" s="62">
        <f>'Tabella-Z2'!P13</f>
        <v>3.5999999999999997E-2</v>
      </c>
      <c r="AM32" s="4"/>
    </row>
    <row r="33" spans="1:40" ht="18" customHeight="1" outlineLevel="1" x14ac:dyDescent="0.2">
      <c r="A33" s="1"/>
      <c r="B33" s="564"/>
      <c r="C33" s="565"/>
      <c r="D33" s="404"/>
      <c r="E33" s="559"/>
      <c r="F33" s="238" t="s">
        <v>480</v>
      </c>
      <c r="G33" s="289">
        <v>15000000</v>
      </c>
      <c r="H33" s="481"/>
      <c r="I33" s="601" t="s">
        <v>3</v>
      </c>
      <c r="J33" s="360"/>
      <c r="K33" s="360"/>
      <c r="L33" s="542" t="s">
        <v>3</v>
      </c>
      <c r="M33" s="360"/>
      <c r="N33" s="360"/>
      <c r="O33" s="542" t="s">
        <v>3</v>
      </c>
      <c r="P33" s="360"/>
      <c r="Q33" s="360"/>
      <c r="R33" s="542"/>
      <c r="S33" s="360"/>
      <c r="T33" s="360"/>
      <c r="U33" s="542"/>
      <c r="V33" s="360"/>
      <c r="W33" s="360"/>
      <c r="X33" s="542" t="s">
        <v>3</v>
      </c>
      <c r="Y33" s="360"/>
      <c r="Z33" s="360"/>
      <c r="AA33" s="542" t="s">
        <v>3</v>
      </c>
      <c r="AB33" s="360"/>
      <c r="AC33" s="360"/>
      <c r="AD33" s="542" t="s">
        <v>3</v>
      </c>
      <c r="AE33" s="360" t="s">
        <v>3</v>
      </c>
      <c r="AF33" s="360" t="s">
        <v>3</v>
      </c>
      <c r="AG33" s="379"/>
      <c r="AH33" s="57">
        <f t="shared" si="9"/>
        <v>0</v>
      </c>
      <c r="AI33" s="68">
        <f>'Tabella-Z2'!O14</f>
        <v>1.6E-2</v>
      </c>
      <c r="AJ33" s="379"/>
      <c r="AK33" s="57">
        <f t="shared" si="10"/>
        <v>0</v>
      </c>
      <c r="AL33" s="69">
        <f>'Tabella-Z2'!P14</f>
        <v>2.8000000000000001E-2</v>
      </c>
      <c r="AM33" s="4"/>
      <c r="AN33" s="39"/>
    </row>
    <row r="34" spans="1:40" ht="18" customHeight="1" outlineLevel="1" x14ac:dyDescent="0.2">
      <c r="A34" s="1"/>
      <c r="B34" s="564"/>
      <c r="C34" s="565"/>
      <c r="D34" s="541"/>
      <c r="E34" s="560"/>
      <c r="F34" s="238" t="s">
        <v>481</v>
      </c>
      <c r="G34" s="288"/>
      <c r="H34" s="713"/>
      <c r="I34" s="602" t="s">
        <v>3</v>
      </c>
      <c r="J34" s="557"/>
      <c r="K34" s="557"/>
      <c r="L34" s="556" t="s">
        <v>3</v>
      </c>
      <c r="M34" s="557"/>
      <c r="N34" s="557"/>
      <c r="O34" s="556" t="s">
        <v>3</v>
      </c>
      <c r="P34" s="557"/>
      <c r="Q34" s="557"/>
      <c r="R34" s="556"/>
      <c r="S34" s="557"/>
      <c r="T34" s="557"/>
      <c r="U34" s="556"/>
      <c r="V34" s="557"/>
      <c r="W34" s="557"/>
      <c r="X34" s="556" t="s">
        <v>3</v>
      </c>
      <c r="Y34" s="557"/>
      <c r="Z34" s="557"/>
      <c r="AA34" s="556" t="s">
        <v>3</v>
      </c>
      <c r="AB34" s="557"/>
      <c r="AC34" s="557"/>
      <c r="AD34" s="556" t="s">
        <v>3</v>
      </c>
      <c r="AE34" s="557" t="s">
        <v>3</v>
      </c>
      <c r="AF34" s="557" t="s">
        <v>3</v>
      </c>
      <c r="AG34" s="380"/>
      <c r="AH34" s="59">
        <f t="shared" si="9"/>
        <v>0</v>
      </c>
      <c r="AI34" s="60">
        <f>'Tabella-Z2'!O15</f>
        <v>0.01</v>
      </c>
      <c r="AJ34" s="380"/>
      <c r="AK34" s="59">
        <f t="shared" si="10"/>
        <v>0</v>
      </c>
      <c r="AL34" s="65">
        <f>'Tabella-Z2'!P15</f>
        <v>0.02</v>
      </c>
      <c r="AM34" s="4"/>
    </row>
    <row r="35" spans="1:40" ht="18" customHeight="1" outlineLevel="1" x14ac:dyDescent="0.2">
      <c r="A35" s="1"/>
      <c r="B35" s="564"/>
      <c r="C35" s="565"/>
      <c r="D35" s="403" t="s">
        <v>489</v>
      </c>
      <c r="E35" s="558" t="s">
        <v>490</v>
      </c>
      <c r="F35" s="238" t="s">
        <v>479</v>
      </c>
      <c r="G35" s="289">
        <v>4000000</v>
      </c>
      <c r="H35" s="712"/>
      <c r="I35" s="575" t="s">
        <v>3</v>
      </c>
      <c r="J35" s="555"/>
      <c r="K35" s="555"/>
      <c r="L35" s="554" t="s">
        <v>3</v>
      </c>
      <c r="M35" s="555"/>
      <c r="N35" s="555"/>
      <c r="O35" s="554" t="s">
        <v>3</v>
      </c>
      <c r="P35" s="555"/>
      <c r="Q35" s="555"/>
      <c r="R35" s="554"/>
      <c r="S35" s="555"/>
      <c r="T35" s="555"/>
      <c r="U35" s="554"/>
      <c r="V35" s="555"/>
      <c r="W35" s="555"/>
      <c r="X35" s="554" t="s">
        <v>3</v>
      </c>
      <c r="Y35" s="555"/>
      <c r="Z35" s="555"/>
      <c r="AA35" s="554" t="s">
        <v>3</v>
      </c>
      <c r="AB35" s="555"/>
      <c r="AC35" s="555"/>
      <c r="AD35" s="554" t="s">
        <v>3</v>
      </c>
      <c r="AE35" s="555" t="s">
        <v>3</v>
      </c>
      <c r="AF35" s="555" t="s">
        <v>3</v>
      </c>
      <c r="AG35" s="378" t="s">
        <v>4</v>
      </c>
      <c r="AH35" s="66">
        <f t="shared" si="9"/>
        <v>0</v>
      </c>
      <c r="AI35" s="67">
        <f>'Tabella-Z2'!O16</f>
        <v>1.7999999999999999E-2</v>
      </c>
      <c r="AJ35" s="378"/>
      <c r="AK35" s="66">
        <f t="shared" si="10"/>
        <v>0</v>
      </c>
      <c r="AL35" s="62">
        <f>'Tabella-Z2'!P16</f>
        <v>1.7999999999999999E-2</v>
      </c>
      <c r="AM35" s="4"/>
    </row>
    <row r="36" spans="1:40" ht="18" customHeight="1" outlineLevel="1" x14ac:dyDescent="0.2">
      <c r="A36" s="1"/>
      <c r="B36" s="564"/>
      <c r="C36" s="565"/>
      <c r="D36" s="561"/>
      <c r="E36" s="559"/>
      <c r="F36" s="238" t="s">
        <v>480</v>
      </c>
      <c r="G36" s="289">
        <v>10000000</v>
      </c>
      <c r="H36" s="481"/>
      <c r="I36" s="601" t="s">
        <v>3</v>
      </c>
      <c r="J36" s="360"/>
      <c r="K36" s="360"/>
      <c r="L36" s="542" t="s">
        <v>3</v>
      </c>
      <c r="M36" s="360"/>
      <c r="N36" s="360"/>
      <c r="O36" s="542" t="s">
        <v>3</v>
      </c>
      <c r="P36" s="360"/>
      <c r="Q36" s="360"/>
      <c r="R36" s="542"/>
      <c r="S36" s="360"/>
      <c r="T36" s="360"/>
      <c r="U36" s="542"/>
      <c r="V36" s="360"/>
      <c r="W36" s="360"/>
      <c r="X36" s="542" t="s">
        <v>3</v>
      </c>
      <c r="Y36" s="360"/>
      <c r="Z36" s="360"/>
      <c r="AA36" s="542" t="s">
        <v>3</v>
      </c>
      <c r="AB36" s="360"/>
      <c r="AC36" s="360"/>
      <c r="AD36" s="542" t="s">
        <v>3</v>
      </c>
      <c r="AE36" s="360" t="s">
        <v>3</v>
      </c>
      <c r="AF36" s="360" t="s">
        <v>3</v>
      </c>
      <c r="AG36" s="379"/>
      <c r="AH36" s="57">
        <f t="shared" si="9"/>
        <v>0</v>
      </c>
      <c r="AI36" s="68">
        <f>'Tabella-Z2'!O17</f>
        <v>1.2E-2</v>
      </c>
      <c r="AJ36" s="379"/>
      <c r="AK36" s="57">
        <f t="shared" si="10"/>
        <v>0</v>
      </c>
      <c r="AL36" s="69">
        <f>'Tabella-Z2'!P17</f>
        <v>1.2E-2</v>
      </c>
      <c r="AM36" s="4"/>
    </row>
    <row r="37" spans="1:40" ht="18" customHeight="1" outlineLevel="1" thickBot="1" x14ac:dyDescent="0.25">
      <c r="A37" s="1"/>
      <c r="B37" s="566"/>
      <c r="C37" s="567"/>
      <c r="D37" s="520"/>
      <c r="E37" s="560"/>
      <c r="F37" s="238" t="s">
        <v>481</v>
      </c>
      <c r="G37" s="288"/>
      <c r="H37" s="713"/>
      <c r="I37" s="551" t="s">
        <v>3</v>
      </c>
      <c r="J37" s="544"/>
      <c r="K37" s="544"/>
      <c r="L37" s="543" t="s">
        <v>3</v>
      </c>
      <c r="M37" s="544"/>
      <c r="N37" s="544"/>
      <c r="O37" s="543" t="s">
        <v>3</v>
      </c>
      <c r="P37" s="544"/>
      <c r="Q37" s="544"/>
      <c r="R37" s="543"/>
      <c r="S37" s="544"/>
      <c r="T37" s="544"/>
      <c r="U37" s="543"/>
      <c r="V37" s="544"/>
      <c r="W37" s="544"/>
      <c r="X37" s="543" t="s">
        <v>3</v>
      </c>
      <c r="Y37" s="544"/>
      <c r="Z37" s="544"/>
      <c r="AA37" s="543" t="s">
        <v>3</v>
      </c>
      <c r="AB37" s="544"/>
      <c r="AC37" s="544"/>
      <c r="AD37" s="543" t="s">
        <v>3</v>
      </c>
      <c r="AE37" s="544" t="s">
        <v>3</v>
      </c>
      <c r="AF37" s="544" t="s">
        <v>3</v>
      </c>
      <c r="AG37" s="380"/>
      <c r="AH37" s="59">
        <f t="shared" si="9"/>
        <v>0</v>
      </c>
      <c r="AI37" s="251">
        <f>'Tabella-Z2'!O18</f>
        <v>8.0000000000000002E-3</v>
      </c>
      <c r="AJ37" s="380"/>
      <c r="AK37" s="59">
        <f t="shared" si="10"/>
        <v>0</v>
      </c>
      <c r="AL37" s="89">
        <f>'Tabella-Z2'!P18</f>
        <v>8.0000000000000002E-3</v>
      </c>
      <c r="AM37" s="4"/>
    </row>
    <row r="38" spans="1:40" ht="18" customHeight="1" outlineLevel="1" x14ac:dyDescent="0.2">
      <c r="A38" s="1"/>
      <c r="B38" s="598" t="s">
        <v>657</v>
      </c>
      <c r="C38" s="599"/>
      <c r="D38" s="599"/>
      <c r="E38" s="600"/>
      <c r="F38" s="486" t="s">
        <v>6</v>
      </c>
      <c r="G38" s="486"/>
      <c r="H38" s="73"/>
      <c r="I38" s="74"/>
      <c r="J38" s="75">
        <f>SUM(J23:J37)</f>
        <v>0</v>
      </c>
      <c r="K38" s="76">
        <f>J38</f>
        <v>0</v>
      </c>
      <c r="L38" s="74"/>
      <c r="M38" s="75">
        <f>SUM(M23:M37)</f>
        <v>0</v>
      </c>
      <c r="N38" s="76">
        <f>M38</f>
        <v>0</v>
      </c>
      <c r="O38" s="74"/>
      <c r="P38" s="75">
        <f>SUM(P23:P37)</f>
        <v>0</v>
      </c>
      <c r="Q38" s="76">
        <f>P38</f>
        <v>0</v>
      </c>
      <c r="R38" s="74"/>
      <c r="S38" s="75">
        <f>SUM(S23:S37)</f>
        <v>0</v>
      </c>
      <c r="T38" s="76">
        <f>S38</f>
        <v>0</v>
      </c>
      <c r="U38" s="74"/>
      <c r="V38" s="75">
        <f>SUM(V23:V37)</f>
        <v>0</v>
      </c>
      <c r="W38" s="76">
        <f>V38</f>
        <v>0</v>
      </c>
      <c r="X38" s="74"/>
      <c r="Y38" s="75">
        <f>SUM(Y23:Y37)</f>
        <v>0</v>
      </c>
      <c r="Z38" s="76">
        <f>Y38</f>
        <v>0</v>
      </c>
      <c r="AA38" s="74"/>
      <c r="AB38" s="75">
        <f>SUM(AB23:AB37)</f>
        <v>0</v>
      </c>
      <c r="AC38" s="76">
        <f>AB38</f>
        <v>0</v>
      </c>
      <c r="AD38" s="74"/>
      <c r="AE38" s="75">
        <f>SUM(AE23:AE37)</f>
        <v>0</v>
      </c>
      <c r="AF38" s="76">
        <f>AE38</f>
        <v>0</v>
      </c>
      <c r="AG38" s="74"/>
      <c r="AH38" s="75">
        <f>SUM(AH23:AH37)</f>
        <v>0</v>
      </c>
      <c r="AI38" s="295">
        <f>AH38</f>
        <v>0</v>
      </c>
      <c r="AJ38" s="74"/>
      <c r="AK38" s="75">
        <f>SUM(AK23:AK37)</f>
        <v>0</v>
      </c>
      <c r="AL38" s="296">
        <f>AK38</f>
        <v>0</v>
      </c>
      <c r="AM38" s="4"/>
    </row>
    <row r="39" spans="1:40" ht="24.95" customHeight="1" outlineLevel="1" x14ac:dyDescent="0.2">
      <c r="A39" s="1"/>
      <c r="B39" s="497" t="s">
        <v>14</v>
      </c>
      <c r="C39" s="498"/>
      <c r="D39" s="498"/>
      <c r="E39" s="499"/>
      <c r="F39" s="365" t="s">
        <v>7</v>
      </c>
      <c r="G39" s="365"/>
      <c r="H39" s="78"/>
      <c r="I39" s="366">
        <f>I17*I18*I20*K38</f>
        <v>0</v>
      </c>
      <c r="J39" s="367"/>
      <c r="K39" s="368"/>
      <c r="L39" s="366">
        <f>L17*L18*L20*N38</f>
        <v>0</v>
      </c>
      <c r="M39" s="367"/>
      <c r="N39" s="368"/>
      <c r="O39" s="366">
        <f>O17*O18*O20*Q38</f>
        <v>0</v>
      </c>
      <c r="P39" s="367"/>
      <c r="Q39" s="368"/>
      <c r="R39" s="366">
        <f>R17*R18*R20*T38</f>
        <v>0</v>
      </c>
      <c r="S39" s="367"/>
      <c r="T39" s="368"/>
      <c r="U39" s="366">
        <f>U17*U18*U20*W38</f>
        <v>0</v>
      </c>
      <c r="V39" s="367"/>
      <c r="W39" s="368"/>
      <c r="X39" s="366">
        <f>X17*X18*X20*Z38</f>
        <v>0</v>
      </c>
      <c r="Y39" s="367"/>
      <c r="Z39" s="368"/>
      <c r="AA39" s="366">
        <f>AA17*AA18*AA20*AC38</f>
        <v>0</v>
      </c>
      <c r="AB39" s="367"/>
      <c r="AC39" s="368"/>
      <c r="AD39" s="366">
        <f>AD17*AD18*AD20*AF38</f>
        <v>0</v>
      </c>
      <c r="AE39" s="367"/>
      <c r="AF39" s="368"/>
      <c r="AG39" s="366">
        <f>AG$18*AG$20*(AG$17*SUM(AH29:AH31)+(IF(AG$17&lt;=G32,AG$17*AH32,G32*AH32)+IF(AND(AG$17&gt;G32,AG$17&lt;=G33),(AG$17-G32)*AH33,(G33-G32)*AH33)+(AG$17-G33)*AH34)+(IF(AG$17&lt;=G35,AG$17*AH35,G35*AH35)+IF(AND(AG$17&gt;G35,AG$17&lt;=G36),(AG$17-G35)*AH36,(G36-G35)*AH36)+(AG$17-G36)*AH37))</f>
        <v>0</v>
      </c>
      <c r="AH39" s="367"/>
      <c r="AI39" s="368"/>
      <c r="AJ39" s="366">
        <f>AJ$18*AJ$20*(AJ$17*SUM(AK29:AK31)+(IF(AJ$17&lt;=G32,AJ$17*AK32,G32*AK32)+IF(AND(AJ$17&gt;G32,AJ$17&lt;=G33),(AJ$17-G32)*AK33,(G33-G32)*AK33)+(AJ$17-G33)*AK34)+(IF(AJ$17&lt;=G35,AJ$17*AK35,G35*AK35)+IF(AND(AJ$17&gt;G35,AJ$17&lt;=G36),(AJ$17-G35)*AK36,(G36-G35)*AK36)+(AJ$17-G36)*AK37))</f>
        <v>0</v>
      </c>
      <c r="AK39" s="367"/>
      <c r="AL39" s="368"/>
      <c r="AM39" s="12"/>
    </row>
    <row r="40" spans="1:40" ht="24" customHeight="1" outlineLevel="1" thickBot="1" x14ac:dyDescent="0.25">
      <c r="A40" s="9"/>
      <c r="B40" s="459" t="s">
        <v>667</v>
      </c>
      <c r="C40" s="460"/>
      <c r="D40" s="460"/>
      <c r="E40" s="460"/>
      <c r="F40" s="460"/>
      <c r="G40" s="461"/>
      <c r="H40" s="79"/>
      <c r="I40" s="389">
        <f>SUM(I39:AL39)</f>
        <v>0</v>
      </c>
      <c r="J40" s="390"/>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1"/>
      <c r="AL40" s="392"/>
      <c r="AM40" s="13"/>
    </row>
    <row r="41" spans="1:40" ht="14.1" customHeight="1" outlineLevel="1" thickBot="1" x14ac:dyDescent="0.25">
      <c r="A41" s="1"/>
      <c r="B41" s="80"/>
      <c r="C41" s="81"/>
      <c r="D41" s="81"/>
      <c r="E41" s="81"/>
      <c r="F41" s="82"/>
      <c r="G41" s="83"/>
      <c r="H41" s="83"/>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4"/>
    </row>
    <row r="42" spans="1:40" ht="18" customHeight="1" outlineLevel="1" thickBot="1" x14ac:dyDescent="0.25">
      <c r="A42" s="1"/>
      <c r="B42" s="393" t="str">
        <f>B43</f>
        <v>ATTIVITA’ PROPEDEUTICHE ALLA PROGETTAZIONE</v>
      </c>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5"/>
      <c r="AL42" s="396"/>
      <c r="AM42" s="4"/>
    </row>
    <row r="43" spans="1:40" ht="18" customHeight="1" outlineLevel="1" x14ac:dyDescent="0.2">
      <c r="A43" s="1"/>
      <c r="B43" s="618" t="s">
        <v>513</v>
      </c>
      <c r="C43" s="624" t="s">
        <v>334</v>
      </c>
      <c r="D43" s="252" t="s">
        <v>493</v>
      </c>
      <c r="E43" s="629" t="s">
        <v>494</v>
      </c>
      <c r="F43" s="630"/>
      <c r="G43" s="631"/>
      <c r="H43" s="53"/>
      <c r="I43" s="255"/>
      <c r="J43" s="256">
        <f>IF(I$17=0,0,(IF($H43="X",K43,IF(I43="X",K43,0))))</f>
        <v>0</v>
      </c>
      <c r="K43" s="257">
        <f>'Tabella-Z2'!G19</f>
        <v>4.4999999999999998E-2</v>
      </c>
      <c r="L43" s="255"/>
      <c r="M43" s="256">
        <f>IF(L$17=0,0,(IF($H43="X",N43,IF(L43="X",N43,0))))</f>
        <v>0</v>
      </c>
      <c r="N43" s="257">
        <f>'Tabella-Z2'!H19</f>
        <v>4.4999999999999998E-2</v>
      </c>
      <c r="O43" s="255"/>
      <c r="P43" s="256">
        <f>IF(O$17=0,0,(IF($H43="X",Q43,IF(O43="X",Q43,0))))</f>
        <v>0</v>
      </c>
      <c r="Q43" s="257">
        <f>'Tabella-Z2'!J19</f>
        <v>4.4999999999999998E-2</v>
      </c>
      <c r="R43" s="255"/>
      <c r="S43" s="256">
        <f>IF(R$17=0,0,(IF($H43="X",T43,IF(R43="X",T43,0))))</f>
        <v>0</v>
      </c>
      <c r="T43" s="257">
        <f>'Tabella-Z2'!J19</f>
        <v>4.4999999999999998E-2</v>
      </c>
      <c r="U43" s="255"/>
      <c r="V43" s="256">
        <f>IF(U$17=0,0,(IF($H43="X",W43,IF(U43="X",W43,0))))</f>
        <v>0</v>
      </c>
      <c r="W43" s="257">
        <f>'Tabella-Z2'!J19</f>
        <v>4.4999999999999998E-2</v>
      </c>
      <c r="X43" s="255"/>
      <c r="Y43" s="256">
        <f>IF(X$17=0,0,(IF($H43="X",Z43,IF(X43="X",Z43,0))))</f>
        <v>0</v>
      </c>
      <c r="Z43" s="257">
        <f>'Tabella-Z2'!L19</f>
        <v>0.04</v>
      </c>
      <c r="AA43" s="255"/>
      <c r="AB43" s="256">
        <f>IF(AA$17=0,0,(IF($H43="X",AC43,IF(AA43="X",AC43,0))))</f>
        <v>0</v>
      </c>
      <c r="AC43" s="257">
        <f>'Tabella-Z2'!M19</f>
        <v>3.5000000000000003E-2</v>
      </c>
      <c r="AD43" s="255"/>
      <c r="AE43" s="256">
        <f>IF(AD$17=0,0,(IF($H43="X",AF43,IF(AD43="X",AF43,0))))</f>
        <v>0</v>
      </c>
      <c r="AF43" s="257">
        <f>'Tabella-Z2'!N19</f>
        <v>0.05</v>
      </c>
      <c r="AG43" s="255"/>
      <c r="AH43" s="256">
        <f>IF(AG$17=0,0,(IF($H43="X",AI43,IF(AG43="X",AI43,0))))</f>
        <v>0</v>
      </c>
      <c r="AI43" s="257">
        <f>'Tabella-Z2'!O19</f>
        <v>0.04</v>
      </c>
      <c r="AJ43" s="607" t="s">
        <v>3</v>
      </c>
      <c r="AK43" s="608"/>
      <c r="AL43" s="609"/>
      <c r="AM43" s="4"/>
    </row>
    <row r="44" spans="1:40" ht="18" customHeight="1" outlineLevel="1" x14ac:dyDescent="0.2">
      <c r="A44" s="1"/>
      <c r="B44" s="619"/>
      <c r="C44" s="625"/>
      <c r="D44" s="239" t="s">
        <v>495</v>
      </c>
      <c r="E44" s="524" t="s">
        <v>496</v>
      </c>
      <c r="F44" s="525"/>
      <c r="G44" s="526"/>
      <c r="H44" s="55"/>
      <c r="I44" s="258"/>
      <c r="J44" s="259">
        <f t="shared" ref="J44:J48" si="11">IF(I$17=0,0,(IF($H44="X",K44,IF(I44="X",K44,0))))</f>
        <v>0</v>
      </c>
      <c r="K44" s="260">
        <f>'Tabella-Z2'!G20</f>
        <v>0.09</v>
      </c>
      <c r="L44" s="258"/>
      <c r="M44" s="259">
        <f t="shared" ref="M44:M48" si="12">IF(L$17=0,0,(IF($H44="X",N44,IF(L44="X",N44,0))))</f>
        <v>0</v>
      </c>
      <c r="N44" s="260">
        <f>'Tabella-Z2'!H20</f>
        <v>0.09</v>
      </c>
      <c r="O44" s="258"/>
      <c r="P44" s="259">
        <f t="shared" ref="P44:P48" si="13">IF(O$17=0,0,(IF($H44="X",Q44,IF(O44="X",Q44,0))))</f>
        <v>0</v>
      </c>
      <c r="Q44" s="260">
        <f>'Tabella-Z2'!J20</f>
        <v>0.09</v>
      </c>
      <c r="R44" s="258"/>
      <c r="S44" s="259">
        <f t="shared" ref="S44:S48" si="14">IF(R$17=0,0,(IF($H44="X",T44,IF(R44="X",T44,0))))</f>
        <v>0</v>
      </c>
      <c r="T44" s="260">
        <f>'Tabella-Z2'!J20</f>
        <v>0.09</v>
      </c>
      <c r="U44" s="258"/>
      <c r="V44" s="259">
        <f t="shared" ref="V44:V48" si="15">IF(U$17=0,0,(IF($H44="X",W44,IF(U44="X",W44,0))))</f>
        <v>0</v>
      </c>
      <c r="W44" s="260">
        <f>'Tabella-Z2'!J20</f>
        <v>0.09</v>
      </c>
      <c r="X44" s="258"/>
      <c r="Y44" s="259">
        <f t="shared" ref="Y44:Y48" si="16">IF(X$17=0,0,(IF($H44="X",Z44,IF(X44="X",Z44,0))))</f>
        <v>0</v>
      </c>
      <c r="Z44" s="260">
        <f>'Tabella-Z2'!L20</f>
        <v>0.08</v>
      </c>
      <c r="AA44" s="258"/>
      <c r="AB44" s="259">
        <f t="shared" ref="AB44:AB48" si="17">IF(AA$17=0,0,(IF($H44="X",AC44,IF(AA44="X",AC44,0))))</f>
        <v>0</v>
      </c>
      <c r="AC44" s="260">
        <f>'Tabella-Z2'!M20</f>
        <v>7.0000000000000007E-2</v>
      </c>
      <c r="AD44" s="258"/>
      <c r="AE44" s="259">
        <f t="shared" ref="AE44:AE48" si="18">IF(AD$17=0,0,(IF($H44="X",AF44,IF(AD44="X",AF44,0))))</f>
        <v>0</v>
      </c>
      <c r="AF44" s="260">
        <f>'Tabella-Z2'!N20</f>
        <v>0.1</v>
      </c>
      <c r="AG44" s="258"/>
      <c r="AH44" s="259">
        <f t="shared" ref="AH44:AH52" si="19">IF(AG$17=0,0,(IF($H44="X",AI44,IF(AG44="X",AI44,0))))</f>
        <v>0</v>
      </c>
      <c r="AI44" s="260">
        <f>'Tabella-Z2'!O20</f>
        <v>0.08</v>
      </c>
      <c r="AJ44" s="695" t="s">
        <v>3</v>
      </c>
      <c r="AK44" s="696"/>
      <c r="AL44" s="697"/>
      <c r="AM44" s="4"/>
    </row>
    <row r="45" spans="1:40" ht="18" customHeight="1" outlineLevel="1" x14ac:dyDescent="0.2">
      <c r="A45" s="1"/>
      <c r="B45" s="619"/>
      <c r="C45" s="626"/>
      <c r="D45" s="239" t="s">
        <v>497</v>
      </c>
      <c r="E45" s="524" t="s">
        <v>498</v>
      </c>
      <c r="F45" s="525"/>
      <c r="G45" s="526"/>
      <c r="H45" s="58"/>
      <c r="I45" s="261"/>
      <c r="J45" s="262">
        <f t="shared" si="11"/>
        <v>0</v>
      </c>
      <c r="K45" s="263">
        <f>'Tabella-Z2'!G21</f>
        <v>0.02</v>
      </c>
      <c r="L45" s="261"/>
      <c r="M45" s="262">
        <f t="shared" si="12"/>
        <v>0</v>
      </c>
      <c r="N45" s="263">
        <f>'Tabella-Z2'!H21</f>
        <v>0.02</v>
      </c>
      <c r="O45" s="261"/>
      <c r="P45" s="262">
        <f t="shared" si="13"/>
        <v>0</v>
      </c>
      <c r="Q45" s="263">
        <f>'Tabella-Z2'!J21</f>
        <v>0.02</v>
      </c>
      <c r="R45" s="261"/>
      <c r="S45" s="262">
        <f t="shared" si="14"/>
        <v>0</v>
      </c>
      <c r="T45" s="263">
        <f>'Tabella-Z2'!J21</f>
        <v>0.02</v>
      </c>
      <c r="U45" s="261"/>
      <c r="V45" s="262">
        <f t="shared" si="15"/>
        <v>0</v>
      </c>
      <c r="W45" s="263">
        <f>'Tabella-Z2'!J21</f>
        <v>0.02</v>
      </c>
      <c r="X45" s="261"/>
      <c r="Y45" s="262">
        <f t="shared" si="16"/>
        <v>0</v>
      </c>
      <c r="Z45" s="263">
        <f>'Tabella-Z2'!L21</f>
        <v>0.02</v>
      </c>
      <c r="AA45" s="261"/>
      <c r="AB45" s="262">
        <f t="shared" si="17"/>
        <v>0</v>
      </c>
      <c r="AC45" s="263">
        <f>'Tabella-Z2'!M21</f>
        <v>0.02</v>
      </c>
      <c r="AD45" s="261"/>
      <c r="AE45" s="262">
        <f t="shared" si="18"/>
        <v>0</v>
      </c>
      <c r="AF45" s="263">
        <f>'Tabella-Z2'!N21</f>
        <v>0.02</v>
      </c>
      <c r="AG45" s="261"/>
      <c r="AH45" s="262">
        <f t="shared" si="19"/>
        <v>0</v>
      </c>
      <c r="AI45" s="263">
        <f>'Tabella-Z2'!O21</f>
        <v>0.02</v>
      </c>
      <c r="AJ45" s="698" t="s">
        <v>3</v>
      </c>
      <c r="AK45" s="699"/>
      <c r="AL45" s="700"/>
      <c r="AM45" s="4"/>
    </row>
    <row r="46" spans="1:40" ht="18" customHeight="1" outlineLevel="1" x14ac:dyDescent="0.2">
      <c r="A46" s="1"/>
      <c r="B46" s="619"/>
      <c r="C46" s="621" t="s">
        <v>267</v>
      </c>
      <c r="D46" s="239" t="s">
        <v>499</v>
      </c>
      <c r="E46" s="524" t="s">
        <v>500</v>
      </c>
      <c r="F46" s="525"/>
      <c r="G46" s="526"/>
      <c r="H46" s="247"/>
      <c r="I46" s="264"/>
      <c r="J46" s="265">
        <f t="shared" si="11"/>
        <v>0</v>
      </c>
      <c r="K46" s="266">
        <f>'Tabella-Z2'!G22</f>
        <v>0.04</v>
      </c>
      <c r="L46" s="264"/>
      <c r="M46" s="265">
        <f t="shared" si="12"/>
        <v>0</v>
      </c>
      <c r="N46" s="266">
        <f>'Tabella-Z2'!H22</f>
        <v>0.04</v>
      </c>
      <c r="O46" s="264"/>
      <c r="P46" s="265">
        <f t="shared" si="13"/>
        <v>0</v>
      </c>
      <c r="Q46" s="266">
        <f>'Tabella-Z2'!J22</f>
        <v>0.04</v>
      </c>
      <c r="R46" s="264"/>
      <c r="S46" s="265">
        <f t="shared" si="14"/>
        <v>0</v>
      </c>
      <c r="T46" s="266">
        <f>'Tabella-Z2'!J22</f>
        <v>0.04</v>
      </c>
      <c r="U46" s="264"/>
      <c r="V46" s="265">
        <f t="shared" si="15"/>
        <v>0</v>
      </c>
      <c r="W46" s="266">
        <f>'Tabella-Z2'!J22</f>
        <v>0.04</v>
      </c>
      <c r="X46" s="264"/>
      <c r="Y46" s="265">
        <f t="shared" si="16"/>
        <v>0</v>
      </c>
      <c r="Z46" s="266">
        <f>'Tabella-Z2'!L22</f>
        <v>0.04</v>
      </c>
      <c r="AA46" s="264"/>
      <c r="AB46" s="265">
        <f t="shared" si="17"/>
        <v>0</v>
      </c>
      <c r="AC46" s="266">
        <f>'Tabella-Z2'!M22</f>
        <v>0.04</v>
      </c>
      <c r="AD46" s="264"/>
      <c r="AE46" s="265">
        <f t="shared" si="18"/>
        <v>0</v>
      </c>
      <c r="AF46" s="266">
        <f>'Tabella-Z2'!N22</f>
        <v>0.04</v>
      </c>
      <c r="AG46" s="264"/>
      <c r="AH46" s="265">
        <f t="shared" si="19"/>
        <v>0</v>
      </c>
      <c r="AI46" s="266">
        <f>'Tabella-Z2'!O22</f>
        <v>0.04</v>
      </c>
      <c r="AJ46" s="701" t="s">
        <v>3</v>
      </c>
      <c r="AK46" s="702"/>
      <c r="AL46" s="703"/>
      <c r="AM46" s="4"/>
    </row>
    <row r="47" spans="1:40" ht="24.95" customHeight="1" outlineLevel="1" x14ac:dyDescent="0.2">
      <c r="A47" s="1"/>
      <c r="B47" s="619"/>
      <c r="C47" s="622"/>
      <c r="D47" s="239" t="s">
        <v>501</v>
      </c>
      <c r="E47" s="524" t="s">
        <v>502</v>
      </c>
      <c r="F47" s="525"/>
      <c r="G47" s="526"/>
      <c r="H47" s="248"/>
      <c r="I47" s="258"/>
      <c r="J47" s="259">
        <f t="shared" si="11"/>
        <v>0</v>
      </c>
      <c r="K47" s="260">
        <f>'Tabella-Z2'!G23</f>
        <v>0.08</v>
      </c>
      <c r="L47" s="258"/>
      <c r="M47" s="259">
        <f t="shared" si="12"/>
        <v>0</v>
      </c>
      <c r="N47" s="260">
        <f>'Tabella-Z2'!H23</f>
        <v>0.08</v>
      </c>
      <c r="O47" s="258"/>
      <c r="P47" s="259">
        <f t="shared" si="13"/>
        <v>0</v>
      </c>
      <c r="Q47" s="260">
        <f>'Tabella-Z2'!J23</f>
        <v>0.08</v>
      </c>
      <c r="R47" s="258"/>
      <c r="S47" s="259">
        <f t="shared" si="14"/>
        <v>0</v>
      </c>
      <c r="T47" s="260">
        <f>'Tabella-Z2'!J23</f>
        <v>0.08</v>
      </c>
      <c r="U47" s="258"/>
      <c r="V47" s="259">
        <f t="shared" si="15"/>
        <v>0</v>
      </c>
      <c r="W47" s="260">
        <f>'Tabella-Z2'!J23</f>
        <v>0.08</v>
      </c>
      <c r="X47" s="258"/>
      <c r="Y47" s="259">
        <f t="shared" si="16"/>
        <v>0</v>
      </c>
      <c r="Z47" s="260">
        <f>'Tabella-Z2'!L23</f>
        <v>0.08</v>
      </c>
      <c r="AA47" s="258"/>
      <c r="AB47" s="259">
        <f t="shared" si="17"/>
        <v>0</v>
      </c>
      <c r="AC47" s="260">
        <f>'Tabella-Z2'!M23</f>
        <v>0.08</v>
      </c>
      <c r="AD47" s="258"/>
      <c r="AE47" s="259">
        <f t="shared" si="18"/>
        <v>0</v>
      </c>
      <c r="AF47" s="260">
        <f>'Tabella-Z2'!N23</f>
        <v>0.08</v>
      </c>
      <c r="AG47" s="258"/>
      <c r="AH47" s="259">
        <f t="shared" si="19"/>
        <v>0</v>
      </c>
      <c r="AI47" s="260">
        <f>'Tabella-Z2'!O23</f>
        <v>0.09</v>
      </c>
      <c r="AJ47" s="695" t="s">
        <v>3</v>
      </c>
      <c r="AK47" s="696"/>
      <c r="AL47" s="697"/>
      <c r="AM47" s="4"/>
    </row>
    <row r="48" spans="1:40" ht="24.95" customHeight="1" outlineLevel="1" x14ac:dyDescent="0.2">
      <c r="A48" s="1"/>
      <c r="B48" s="619"/>
      <c r="C48" s="623"/>
      <c r="D48" s="239" t="s">
        <v>503</v>
      </c>
      <c r="E48" s="524" t="s">
        <v>504</v>
      </c>
      <c r="F48" s="525"/>
      <c r="G48" s="526"/>
      <c r="H48" s="249"/>
      <c r="I48" s="261"/>
      <c r="J48" s="262">
        <f t="shared" si="11"/>
        <v>0</v>
      </c>
      <c r="K48" s="263">
        <f>'Tabella-Z2'!G24</f>
        <v>0.16</v>
      </c>
      <c r="L48" s="261"/>
      <c r="M48" s="262">
        <f t="shared" si="12"/>
        <v>0</v>
      </c>
      <c r="N48" s="263">
        <f>'Tabella-Z2'!H24</f>
        <v>0.16</v>
      </c>
      <c r="O48" s="261"/>
      <c r="P48" s="262">
        <f t="shared" si="13"/>
        <v>0</v>
      </c>
      <c r="Q48" s="263">
        <f>'Tabella-Z2'!J24</f>
        <v>0.16</v>
      </c>
      <c r="R48" s="261"/>
      <c r="S48" s="262">
        <f t="shared" si="14"/>
        <v>0</v>
      </c>
      <c r="T48" s="263">
        <f>'Tabella-Z2'!J24</f>
        <v>0.16</v>
      </c>
      <c r="U48" s="261"/>
      <c r="V48" s="262">
        <f t="shared" si="15"/>
        <v>0</v>
      </c>
      <c r="W48" s="263">
        <f>'Tabella-Z2'!J24</f>
        <v>0.16</v>
      </c>
      <c r="X48" s="261"/>
      <c r="Y48" s="262">
        <f t="shared" si="16"/>
        <v>0</v>
      </c>
      <c r="Z48" s="263">
        <f>'Tabella-Z2'!L24</f>
        <v>0.16</v>
      </c>
      <c r="AA48" s="261"/>
      <c r="AB48" s="262">
        <f t="shared" si="17"/>
        <v>0</v>
      </c>
      <c r="AC48" s="263">
        <f>'Tabella-Z2'!M24</f>
        <v>0.16</v>
      </c>
      <c r="AD48" s="261"/>
      <c r="AE48" s="262">
        <f t="shared" si="18"/>
        <v>0</v>
      </c>
      <c r="AF48" s="263">
        <f>'Tabella-Z2'!N24</f>
        <v>0.16</v>
      </c>
      <c r="AG48" s="261"/>
      <c r="AH48" s="262">
        <f t="shared" si="19"/>
        <v>0</v>
      </c>
      <c r="AI48" s="263">
        <f>'Tabella-Z2'!O24</f>
        <v>0.16</v>
      </c>
      <c r="AJ48" s="698" t="s">
        <v>3</v>
      </c>
      <c r="AK48" s="699"/>
      <c r="AL48" s="700"/>
      <c r="AM48" s="4"/>
    </row>
    <row r="49" spans="1:39" ht="24.95" customHeight="1" outlineLevel="1" x14ac:dyDescent="0.2">
      <c r="A49" s="1"/>
      <c r="B49" s="619"/>
      <c r="C49" s="621" t="s">
        <v>274</v>
      </c>
      <c r="D49" s="239" t="s">
        <v>505</v>
      </c>
      <c r="E49" s="524" t="s">
        <v>506</v>
      </c>
      <c r="F49" s="525"/>
      <c r="G49" s="526"/>
      <c r="H49" s="247"/>
      <c r="I49" s="545" t="s">
        <v>3</v>
      </c>
      <c r="J49" s="546"/>
      <c r="K49" s="546"/>
      <c r="L49" s="547" t="s">
        <v>3</v>
      </c>
      <c r="M49" s="546"/>
      <c r="N49" s="546"/>
      <c r="O49" s="547" t="s">
        <v>3</v>
      </c>
      <c r="P49" s="546"/>
      <c r="Q49" s="546"/>
      <c r="R49" s="547"/>
      <c r="S49" s="546"/>
      <c r="T49" s="546"/>
      <c r="U49" s="547"/>
      <c r="V49" s="546"/>
      <c r="W49" s="546"/>
      <c r="X49" s="547" t="s">
        <v>3</v>
      </c>
      <c r="Y49" s="546"/>
      <c r="Z49" s="546"/>
      <c r="AA49" s="547" t="s">
        <v>3</v>
      </c>
      <c r="AB49" s="546"/>
      <c r="AC49" s="546"/>
      <c r="AD49" s="547" t="s">
        <v>3</v>
      </c>
      <c r="AE49" s="546" t="s">
        <v>3</v>
      </c>
      <c r="AF49" s="546" t="s">
        <v>3</v>
      </c>
      <c r="AG49" s="272"/>
      <c r="AH49" s="273">
        <f t="shared" si="19"/>
        <v>0</v>
      </c>
      <c r="AI49" s="274">
        <f>'Tabella-Z2'!O25</f>
        <v>0.02</v>
      </c>
      <c r="AJ49" s="272"/>
      <c r="AK49" s="273">
        <f t="shared" ref="AK49:AK52" si="20">IF(AJ$17=0,0,(IF($H49="X",AL49,IF(AJ49="X",AL49,0))))</f>
        <v>0</v>
      </c>
      <c r="AL49" s="275">
        <f>'Tabella-Z2'!P25</f>
        <v>2.9999999999999997E-4</v>
      </c>
      <c r="AM49" s="4"/>
    </row>
    <row r="50" spans="1:39" ht="24.95" customHeight="1" outlineLevel="1" x14ac:dyDescent="0.2">
      <c r="A50" s="1"/>
      <c r="B50" s="619"/>
      <c r="C50" s="622"/>
      <c r="D50" s="239" t="s">
        <v>507</v>
      </c>
      <c r="E50" s="524" t="s">
        <v>508</v>
      </c>
      <c r="F50" s="525"/>
      <c r="G50" s="526"/>
      <c r="H50" s="248"/>
      <c r="I50" s="605" t="s">
        <v>3</v>
      </c>
      <c r="J50" s="606"/>
      <c r="K50" s="606"/>
      <c r="L50" s="627" t="s">
        <v>3</v>
      </c>
      <c r="M50" s="606"/>
      <c r="N50" s="606"/>
      <c r="O50" s="627" t="s">
        <v>3</v>
      </c>
      <c r="P50" s="606"/>
      <c r="Q50" s="606"/>
      <c r="R50" s="627"/>
      <c r="S50" s="606"/>
      <c r="T50" s="606"/>
      <c r="U50" s="627"/>
      <c r="V50" s="606"/>
      <c r="W50" s="606"/>
      <c r="X50" s="627" t="s">
        <v>3</v>
      </c>
      <c r="Y50" s="606"/>
      <c r="Z50" s="606"/>
      <c r="AA50" s="627" t="s">
        <v>3</v>
      </c>
      <c r="AB50" s="606"/>
      <c r="AC50" s="606"/>
      <c r="AD50" s="627" t="s">
        <v>3</v>
      </c>
      <c r="AE50" s="606" t="s">
        <v>3</v>
      </c>
      <c r="AF50" s="606" t="s">
        <v>3</v>
      </c>
      <c r="AG50" s="258"/>
      <c r="AH50" s="259">
        <f t="shared" si="19"/>
        <v>0</v>
      </c>
      <c r="AI50" s="260">
        <f>'Tabella-Z2'!O26</f>
        <v>1.4999999999999999E-2</v>
      </c>
      <c r="AJ50" s="258"/>
      <c r="AK50" s="259">
        <f t="shared" si="20"/>
        <v>0</v>
      </c>
      <c r="AL50" s="278">
        <f>'Tabella-Z2'!P26</f>
        <v>2.5000000000000001E-4</v>
      </c>
      <c r="AM50" s="4"/>
    </row>
    <row r="51" spans="1:39" ht="24.95" customHeight="1" outlineLevel="1" x14ac:dyDescent="0.2">
      <c r="A51" s="1"/>
      <c r="B51" s="619"/>
      <c r="C51" s="623"/>
      <c r="D51" s="239" t="s">
        <v>509</v>
      </c>
      <c r="E51" s="524" t="s">
        <v>510</v>
      </c>
      <c r="F51" s="525"/>
      <c r="G51" s="526"/>
      <c r="H51" s="249"/>
      <c r="I51" s="521" t="s">
        <v>3</v>
      </c>
      <c r="J51" s="522"/>
      <c r="K51" s="522"/>
      <c r="L51" s="628" t="s">
        <v>3</v>
      </c>
      <c r="M51" s="522"/>
      <c r="N51" s="522"/>
      <c r="O51" s="628" t="s">
        <v>3</v>
      </c>
      <c r="P51" s="522"/>
      <c r="Q51" s="522"/>
      <c r="R51" s="628"/>
      <c r="S51" s="522"/>
      <c r="T51" s="522"/>
      <c r="U51" s="628"/>
      <c r="V51" s="522"/>
      <c r="W51" s="522"/>
      <c r="X51" s="628" t="s">
        <v>3</v>
      </c>
      <c r="Y51" s="522"/>
      <c r="Z51" s="522"/>
      <c r="AA51" s="628" t="s">
        <v>3</v>
      </c>
      <c r="AB51" s="522"/>
      <c r="AC51" s="522"/>
      <c r="AD51" s="628" t="s">
        <v>3</v>
      </c>
      <c r="AE51" s="522" t="s">
        <v>3</v>
      </c>
      <c r="AF51" s="522" t="s">
        <v>3</v>
      </c>
      <c r="AG51" s="261"/>
      <c r="AH51" s="262">
        <f t="shared" si="19"/>
        <v>0</v>
      </c>
      <c r="AI51" s="263">
        <f>'Tabella-Z2'!O27</f>
        <v>2.5000000000000001E-2</v>
      </c>
      <c r="AJ51" s="261"/>
      <c r="AK51" s="262">
        <f t="shared" si="20"/>
        <v>0</v>
      </c>
      <c r="AL51" s="276">
        <f>'Tabella-Z2'!P27</f>
        <v>0.03</v>
      </c>
      <c r="AM51" s="4"/>
    </row>
    <row r="52" spans="1:39" ht="24" customHeight="1" outlineLevel="1" thickBot="1" x14ac:dyDescent="0.25">
      <c r="A52" s="1"/>
      <c r="B52" s="620"/>
      <c r="C52" s="253" t="s">
        <v>335</v>
      </c>
      <c r="D52" s="254" t="s">
        <v>511</v>
      </c>
      <c r="E52" s="632" t="s">
        <v>512</v>
      </c>
      <c r="F52" s="633"/>
      <c r="G52" s="634"/>
      <c r="H52" s="267"/>
      <c r="I52" s="523" t="s">
        <v>3</v>
      </c>
      <c r="J52" s="377"/>
      <c r="K52" s="377"/>
      <c r="L52" s="376" t="s">
        <v>3</v>
      </c>
      <c r="M52" s="377"/>
      <c r="N52" s="377"/>
      <c r="O52" s="376" t="s">
        <v>3</v>
      </c>
      <c r="P52" s="377"/>
      <c r="Q52" s="377"/>
      <c r="R52" s="376"/>
      <c r="S52" s="377"/>
      <c r="T52" s="377"/>
      <c r="U52" s="376"/>
      <c r="V52" s="377"/>
      <c r="W52" s="377"/>
      <c r="X52" s="376" t="s">
        <v>3</v>
      </c>
      <c r="Y52" s="377"/>
      <c r="Z52" s="377"/>
      <c r="AA52" s="376" t="s">
        <v>3</v>
      </c>
      <c r="AB52" s="377"/>
      <c r="AC52" s="377"/>
      <c r="AD52" s="376" t="s">
        <v>3</v>
      </c>
      <c r="AE52" s="377" t="s">
        <v>3</v>
      </c>
      <c r="AF52" s="377" t="s">
        <v>3</v>
      </c>
      <c r="AG52" s="268"/>
      <c r="AH52" s="269">
        <f t="shared" si="19"/>
        <v>0</v>
      </c>
      <c r="AI52" s="270">
        <f>'Tabella-Z2'!O28</f>
        <v>5.0000000000000001E-3</v>
      </c>
      <c r="AJ52" s="271"/>
      <c r="AK52" s="269">
        <f t="shared" si="20"/>
        <v>0</v>
      </c>
      <c r="AL52" s="277">
        <f>'Tabella-Z2'!P28</f>
        <v>1.5E-3</v>
      </c>
      <c r="AM52" s="4"/>
    </row>
    <row r="53" spans="1:39" ht="18" customHeight="1" outlineLevel="1" x14ac:dyDescent="0.2">
      <c r="A53" s="1"/>
      <c r="B53" s="598" t="s">
        <v>660</v>
      </c>
      <c r="C53" s="599"/>
      <c r="D53" s="599"/>
      <c r="E53" s="600"/>
      <c r="F53" s="486" t="s">
        <v>6</v>
      </c>
      <c r="G53" s="486"/>
      <c r="H53" s="73"/>
      <c r="I53" s="74"/>
      <c r="J53" s="75">
        <f>SUM(J43:J52)</f>
        <v>0</v>
      </c>
      <c r="K53" s="76">
        <f>J53</f>
        <v>0</v>
      </c>
      <c r="L53" s="74"/>
      <c r="M53" s="75">
        <f>SUM(M43:M52)</f>
        <v>0</v>
      </c>
      <c r="N53" s="76">
        <f>M53</f>
        <v>0</v>
      </c>
      <c r="O53" s="74"/>
      <c r="P53" s="75">
        <f>SUM(P43:P52)</f>
        <v>0</v>
      </c>
      <c r="Q53" s="76">
        <f>P53</f>
        <v>0</v>
      </c>
      <c r="R53" s="74"/>
      <c r="S53" s="75">
        <f>SUM(S43:S52)</f>
        <v>0</v>
      </c>
      <c r="T53" s="76">
        <f>S53</f>
        <v>0</v>
      </c>
      <c r="U53" s="74"/>
      <c r="V53" s="75">
        <f>SUM(V43:V52)</f>
        <v>0</v>
      </c>
      <c r="W53" s="76">
        <f>V53</f>
        <v>0</v>
      </c>
      <c r="X53" s="74"/>
      <c r="Y53" s="75">
        <f>SUM(Y43:Y52)</f>
        <v>0</v>
      </c>
      <c r="Z53" s="76">
        <f>Y53</f>
        <v>0</v>
      </c>
      <c r="AA53" s="74"/>
      <c r="AB53" s="75">
        <f>SUM(AB43:AB52)</f>
        <v>0</v>
      </c>
      <c r="AC53" s="76">
        <f>AB53</f>
        <v>0</v>
      </c>
      <c r="AD53" s="74"/>
      <c r="AE53" s="75">
        <f>SUM(AE43:AE52)</f>
        <v>0</v>
      </c>
      <c r="AF53" s="76">
        <f>AE53</f>
        <v>0</v>
      </c>
      <c r="AG53" s="74"/>
      <c r="AH53" s="75">
        <f>SUM(AH43:AH52)</f>
        <v>0</v>
      </c>
      <c r="AI53" s="76">
        <f>AH53</f>
        <v>0</v>
      </c>
      <c r="AJ53" s="74"/>
      <c r="AK53" s="75">
        <f>SUM(AK43:AK52)</f>
        <v>0</v>
      </c>
      <c r="AL53" s="77">
        <f>AK53</f>
        <v>0</v>
      </c>
      <c r="AM53" s="4"/>
    </row>
    <row r="54" spans="1:39" ht="24.95" customHeight="1" outlineLevel="1" x14ac:dyDescent="0.2">
      <c r="A54" s="1"/>
      <c r="B54" s="497" t="s">
        <v>14</v>
      </c>
      <c r="C54" s="498"/>
      <c r="D54" s="498"/>
      <c r="E54" s="499"/>
      <c r="F54" s="365" t="s">
        <v>7</v>
      </c>
      <c r="G54" s="365"/>
      <c r="H54" s="78"/>
      <c r="I54" s="366">
        <f>I17*I18*I20*K53</f>
        <v>0</v>
      </c>
      <c r="J54" s="367"/>
      <c r="K54" s="368"/>
      <c r="L54" s="366">
        <f>L17*L18*L20*N53</f>
        <v>0</v>
      </c>
      <c r="M54" s="367"/>
      <c r="N54" s="368"/>
      <c r="O54" s="366">
        <f>O17*O18*O20*Q53</f>
        <v>0</v>
      </c>
      <c r="P54" s="367"/>
      <c r="Q54" s="368"/>
      <c r="R54" s="366">
        <f>R17*R18*R20*T53</f>
        <v>0</v>
      </c>
      <c r="S54" s="367"/>
      <c r="T54" s="368"/>
      <c r="U54" s="366">
        <f>U17*U18*U20*W53</f>
        <v>0</v>
      </c>
      <c r="V54" s="367"/>
      <c r="W54" s="368"/>
      <c r="X54" s="366">
        <f>X17*X18*X20*Z53</f>
        <v>0</v>
      </c>
      <c r="Y54" s="367"/>
      <c r="Z54" s="368"/>
      <c r="AA54" s="366">
        <f>AA17*AA18*AA20*AC53</f>
        <v>0</v>
      </c>
      <c r="AB54" s="367"/>
      <c r="AC54" s="368"/>
      <c r="AD54" s="366">
        <f>AD17*AD18*AD20*AF53</f>
        <v>0</v>
      </c>
      <c r="AE54" s="367"/>
      <c r="AF54" s="368"/>
      <c r="AG54" s="366">
        <f>AG17*AG18*AG20*AI53</f>
        <v>0</v>
      </c>
      <c r="AH54" s="367"/>
      <c r="AI54" s="368"/>
      <c r="AJ54" s="366">
        <f>AJ17*AJ18*AJ20*AL53</f>
        <v>0</v>
      </c>
      <c r="AK54" s="367"/>
      <c r="AL54" s="473"/>
      <c r="AM54" s="12"/>
    </row>
    <row r="55" spans="1:39" ht="24" customHeight="1" outlineLevel="1" thickBot="1" x14ac:dyDescent="0.25">
      <c r="A55" s="9"/>
      <c r="B55" s="459" t="s">
        <v>667</v>
      </c>
      <c r="C55" s="460"/>
      <c r="D55" s="460"/>
      <c r="E55" s="460"/>
      <c r="F55" s="460"/>
      <c r="G55" s="461"/>
      <c r="H55" s="79"/>
      <c r="I55" s="389">
        <f>SUM(I54:AL54)</f>
        <v>0</v>
      </c>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390"/>
      <c r="AK55" s="391"/>
      <c r="AL55" s="392"/>
      <c r="AM55" s="13"/>
    </row>
    <row r="56" spans="1:39" ht="14.1" customHeight="1" thickBot="1" x14ac:dyDescent="0.25">
      <c r="A56" s="9"/>
      <c r="B56" s="80"/>
      <c r="C56" s="81"/>
      <c r="D56" s="81"/>
      <c r="E56" s="81"/>
      <c r="F56" s="82"/>
      <c r="G56" s="83"/>
      <c r="H56" s="83"/>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13"/>
    </row>
    <row r="57" spans="1:39" ht="33.75" customHeight="1" outlineLevel="1" thickBot="1" x14ac:dyDescent="0.25">
      <c r="A57" s="1"/>
      <c r="B57" s="393" t="str">
        <f>C58</f>
        <v>b.I) PROGETTO DI FATTIBLITA' TECNICO ECONOMICA
(EX PROGETTO PRELIMINARE)</v>
      </c>
      <c r="C57" s="394"/>
      <c r="D57" s="394"/>
      <c r="E57" s="394"/>
      <c r="F57" s="394"/>
      <c r="G57" s="394"/>
      <c r="H57" s="394"/>
      <c r="I57" s="394"/>
      <c r="J57" s="394"/>
      <c r="K57" s="394"/>
      <c r="L57" s="394"/>
      <c r="M57" s="394"/>
      <c r="N57" s="394"/>
      <c r="O57" s="394"/>
      <c r="P57" s="394"/>
      <c r="Q57" s="394"/>
      <c r="R57" s="394"/>
      <c r="S57" s="394"/>
      <c r="T57" s="394"/>
      <c r="U57" s="394"/>
      <c r="V57" s="394"/>
      <c r="W57" s="394"/>
      <c r="X57" s="394"/>
      <c r="Y57" s="394"/>
      <c r="Z57" s="394"/>
      <c r="AA57" s="394"/>
      <c r="AB57" s="394"/>
      <c r="AC57" s="394"/>
      <c r="AD57" s="394"/>
      <c r="AE57" s="394"/>
      <c r="AF57" s="394"/>
      <c r="AG57" s="394"/>
      <c r="AH57" s="394"/>
      <c r="AI57" s="394"/>
      <c r="AJ57" s="394"/>
      <c r="AK57" s="395"/>
      <c r="AL57" s="396"/>
      <c r="AM57" s="4"/>
    </row>
    <row r="58" spans="1:39" ht="18" customHeight="1" outlineLevel="1" x14ac:dyDescent="0.2">
      <c r="A58" s="1"/>
      <c r="B58" s="487" t="s">
        <v>8</v>
      </c>
      <c r="C58" s="490" t="s">
        <v>691</v>
      </c>
      <c r="D58" s="252" t="s">
        <v>9</v>
      </c>
      <c r="E58" s="400" t="s">
        <v>514</v>
      </c>
      <c r="F58" s="401"/>
      <c r="G58" s="402"/>
      <c r="H58" s="85"/>
      <c r="I58" s="86"/>
      <c r="J58" s="256">
        <f>IF(I$17=0,0,(IF($H58="X",K58,IF(I58="X",K58,0))))</f>
        <v>0</v>
      </c>
      <c r="K58" s="88">
        <f>'Tabella-Z2'!G33</f>
        <v>0.09</v>
      </c>
      <c r="L58" s="54"/>
      <c r="M58" s="256">
        <f>IF(L$17=0,0,(IF($H58="X",N58,IF(L58="X",N58,0))))</f>
        <v>0</v>
      </c>
      <c r="N58" s="88">
        <f>'Tabella-Z2'!H33</f>
        <v>0.09</v>
      </c>
      <c r="O58" s="54"/>
      <c r="P58" s="256">
        <f>IF(O$17=0,0,(IF($H58="X",Q58,IF(O58="X",Q58,0))))</f>
        <v>0</v>
      </c>
      <c r="Q58" s="88">
        <f>'Tabella-Z2'!J33</f>
        <v>0.09</v>
      </c>
      <c r="R58" s="54"/>
      <c r="S58" s="256">
        <f>IF(R$17=0,0,(IF($H58="X",T58,IF(R58="X",T58,0))))</f>
        <v>0</v>
      </c>
      <c r="T58" s="88">
        <f>'Tabella-Z2'!J33</f>
        <v>0.09</v>
      </c>
      <c r="U58" s="54"/>
      <c r="V58" s="256">
        <f>IF(U$17=0,0,(IF($H58="X",W58,IF(U58="X",W58,0))))</f>
        <v>0</v>
      </c>
      <c r="W58" s="88">
        <f>'Tabella-Z2'!J33</f>
        <v>0.09</v>
      </c>
      <c r="X58" s="54"/>
      <c r="Y58" s="256">
        <f t="shared" ref="Y58:Y75" si="21">IF(X$17=0,0,(IF($H58="X",Z58,IF(X58="X",Z58,0))))</f>
        <v>0</v>
      </c>
      <c r="Z58" s="88">
        <f>'Tabella-Z2'!L33</f>
        <v>0.08</v>
      </c>
      <c r="AA58" s="54"/>
      <c r="AB58" s="256">
        <f t="shared" ref="AB58:AB75" si="22">IF(AA$17=0,0,(IF($H58="X",AC58,IF(AA58="X",AC58,0))))</f>
        <v>0</v>
      </c>
      <c r="AC58" s="88">
        <f>'Tabella-Z2'!M33</f>
        <v>7.0000000000000007E-2</v>
      </c>
      <c r="AD58" s="54"/>
      <c r="AE58" s="256">
        <f t="shared" ref="AE58:AE59" si="23">IF(AD$17=0,0,(IF($H58="X",AF58,IF(AD58="X",AF58,0))))</f>
        <v>0</v>
      </c>
      <c r="AF58" s="88">
        <f>'Tabella-Z2'!N33</f>
        <v>0.1</v>
      </c>
      <c r="AG58" s="54"/>
      <c r="AH58" s="256">
        <f t="shared" ref="AH58:AH75" si="24">IF(AG$17=0,0,(IF($H58="X",AI58,IF(AG58="X",AI58,0))))</f>
        <v>0</v>
      </c>
      <c r="AI58" s="88">
        <f>'Tabella-Z2'!O33</f>
        <v>0.08</v>
      </c>
      <c r="AJ58" s="494"/>
      <c r="AK58" s="495"/>
      <c r="AL58" s="496"/>
      <c r="AM58" s="283"/>
    </row>
    <row r="59" spans="1:39" ht="18" customHeight="1" outlineLevel="1" x14ac:dyDescent="0.2">
      <c r="A59" s="1"/>
      <c r="B59" s="488"/>
      <c r="C59" s="491"/>
      <c r="D59" s="239" t="s">
        <v>515</v>
      </c>
      <c r="E59" s="346" t="s">
        <v>516</v>
      </c>
      <c r="F59" s="347"/>
      <c r="G59" s="348"/>
      <c r="H59" s="55"/>
      <c r="I59" s="279"/>
      <c r="J59" s="280">
        <f t="shared" ref="J59:J87" si="25">IF(I$17=0,0,(IF($H59="X",K59,IF(I59="X",K59,0))))</f>
        <v>0</v>
      </c>
      <c r="K59" s="281">
        <f>'Tabella-Z2'!G34</f>
        <v>0.01</v>
      </c>
      <c r="L59" s="282"/>
      <c r="M59" s="280">
        <f t="shared" ref="M59:M87" si="26">IF(L$17=0,0,(IF($H59="X",N59,IF(L59="X",N59,0))))</f>
        <v>0</v>
      </c>
      <c r="N59" s="281">
        <f>'Tabella-Z2'!H34</f>
        <v>0.01</v>
      </c>
      <c r="O59" s="282"/>
      <c r="P59" s="280">
        <f t="shared" ref="P59:P87" si="27">IF(O$17=0,0,(IF($H59="X",Q59,IF(O59="X",Q59,0))))</f>
        <v>0</v>
      </c>
      <c r="Q59" s="281">
        <f>'Tabella-Z2'!J34</f>
        <v>0.01</v>
      </c>
      <c r="R59" s="282"/>
      <c r="S59" s="280">
        <f t="shared" ref="S59:S87" si="28">IF(R$17=0,0,(IF($H59="X",T59,IF(R59="X",T59,0))))</f>
        <v>0</v>
      </c>
      <c r="T59" s="281">
        <f>'Tabella-Z2'!J34</f>
        <v>0.01</v>
      </c>
      <c r="U59" s="282"/>
      <c r="V59" s="280">
        <f t="shared" ref="V59:V87" si="29">IF(U$17=0,0,(IF($H59="X",W59,IF(U59="X",W59,0))))</f>
        <v>0</v>
      </c>
      <c r="W59" s="281">
        <f>'Tabella-Z2'!J34</f>
        <v>0.01</v>
      </c>
      <c r="X59" s="282"/>
      <c r="Y59" s="280">
        <f t="shared" si="21"/>
        <v>0</v>
      </c>
      <c r="Z59" s="281">
        <f>'Tabella-Z2'!L34</f>
        <v>0.01</v>
      </c>
      <c r="AA59" s="282"/>
      <c r="AB59" s="280">
        <f t="shared" si="22"/>
        <v>0</v>
      </c>
      <c r="AC59" s="281">
        <f>'Tabella-Z2'!M34</f>
        <v>0.01</v>
      </c>
      <c r="AD59" s="282"/>
      <c r="AE59" s="280">
        <f t="shared" si="23"/>
        <v>0</v>
      </c>
      <c r="AF59" s="281">
        <f>'Tabella-Z2'!N34</f>
        <v>0.01</v>
      </c>
      <c r="AG59" s="282"/>
      <c r="AH59" s="280">
        <f t="shared" si="24"/>
        <v>0</v>
      </c>
      <c r="AI59" s="281">
        <f>'Tabella-Z2'!O34</f>
        <v>0.01</v>
      </c>
      <c r="AJ59" s="354" t="s">
        <v>3</v>
      </c>
      <c r="AK59" s="355"/>
      <c r="AL59" s="356"/>
      <c r="AM59" s="283"/>
    </row>
    <row r="60" spans="1:39" ht="18" customHeight="1" outlineLevel="1" x14ac:dyDescent="0.2">
      <c r="A60" s="1"/>
      <c r="B60" s="488"/>
      <c r="C60" s="491"/>
      <c r="D60" s="239" t="s">
        <v>517</v>
      </c>
      <c r="E60" s="346" t="s">
        <v>518</v>
      </c>
      <c r="F60" s="347"/>
      <c r="G60" s="348"/>
      <c r="H60" s="55"/>
      <c r="I60" s="279"/>
      <c r="J60" s="280">
        <f t="shared" si="25"/>
        <v>0</v>
      </c>
      <c r="K60" s="281">
        <f>'Tabella-Z2'!G35</f>
        <v>0.02</v>
      </c>
      <c r="L60" s="282"/>
      <c r="M60" s="280">
        <f t="shared" si="26"/>
        <v>0</v>
      </c>
      <c r="N60" s="281">
        <f>'Tabella-Z2'!H35</f>
        <v>0.02</v>
      </c>
      <c r="O60" s="282"/>
      <c r="P60" s="280">
        <f t="shared" si="27"/>
        <v>0</v>
      </c>
      <c r="Q60" s="281">
        <f>'Tabella-Z2'!J35</f>
        <v>0.02</v>
      </c>
      <c r="R60" s="282"/>
      <c r="S60" s="280">
        <f t="shared" si="28"/>
        <v>0</v>
      </c>
      <c r="T60" s="281">
        <f>'Tabella-Z2'!J35</f>
        <v>0.02</v>
      </c>
      <c r="U60" s="282"/>
      <c r="V60" s="280">
        <f t="shared" si="29"/>
        <v>0</v>
      </c>
      <c r="W60" s="281">
        <f>'Tabella-Z2'!J35</f>
        <v>0.02</v>
      </c>
      <c r="X60" s="282"/>
      <c r="Y60" s="280">
        <f t="shared" si="21"/>
        <v>0</v>
      </c>
      <c r="Z60" s="281">
        <f>'Tabella-Z2'!L35</f>
        <v>0.02</v>
      </c>
      <c r="AA60" s="282"/>
      <c r="AB60" s="280">
        <f t="shared" si="22"/>
        <v>0</v>
      </c>
      <c r="AC60" s="281">
        <f>'Tabella-Z2'!M35</f>
        <v>0.02</v>
      </c>
      <c r="AD60" s="548" t="s">
        <v>3</v>
      </c>
      <c r="AE60" s="504"/>
      <c r="AF60" s="504"/>
      <c r="AG60" s="282"/>
      <c r="AH60" s="280">
        <f t="shared" si="24"/>
        <v>0</v>
      </c>
      <c r="AI60" s="281">
        <f>'Tabella-Z2'!O35</f>
        <v>0.02</v>
      </c>
      <c r="AJ60" s="354" t="s">
        <v>3</v>
      </c>
      <c r="AK60" s="355"/>
      <c r="AL60" s="356"/>
      <c r="AM60" s="4"/>
    </row>
    <row r="61" spans="1:39" ht="18" customHeight="1" outlineLevel="1" x14ac:dyDescent="0.2">
      <c r="A61" s="1"/>
      <c r="B61" s="488"/>
      <c r="C61" s="491"/>
      <c r="D61" s="239" t="s">
        <v>519</v>
      </c>
      <c r="E61" s="346" t="s">
        <v>294</v>
      </c>
      <c r="F61" s="352"/>
      <c r="G61" s="353"/>
      <c r="H61" s="55"/>
      <c r="I61" s="279"/>
      <c r="J61" s="280">
        <f t="shared" si="25"/>
        <v>0</v>
      </c>
      <c r="K61" s="281">
        <f>'Tabella-Z2'!G36</f>
        <v>0.03</v>
      </c>
      <c r="L61" s="282"/>
      <c r="M61" s="280">
        <f t="shared" si="26"/>
        <v>0</v>
      </c>
      <c r="N61" s="281">
        <f>'Tabella-Z2'!H36</f>
        <v>0.03</v>
      </c>
      <c r="O61" s="282"/>
      <c r="P61" s="280">
        <f t="shared" si="27"/>
        <v>0</v>
      </c>
      <c r="Q61" s="281">
        <f>'Tabella-Z2'!J36</f>
        <v>0.03</v>
      </c>
      <c r="R61" s="282"/>
      <c r="S61" s="280">
        <f t="shared" si="28"/>
        <v>0</v>
      </c>
      <c r="T61" s="281">
        <f>'Tabella-Z2'!J36</f>
        <v>0.03</v>
      </c>
      <c r="U61" s="282"/>
      <c r="V61" s="280">
        <f t="shared" si="29"/>
        <v>0</v>
      </c>
      <c r="W61" s="281">
        <f>'Tabella-Z2'!J36</f>
        <v>0.03</v>
      </c>
      <c r="X61" s="282"/>
      <c r="Y61" s="280">
        <f t="shared" si="21"/>
        <v>0</v>
      </c>
      <c r="Z61" s="281">
        <f>'Tabella-Z2'!L36</f>
        <v>0.03</v>
      </c>
      <c r="AA61" s="282"/>
      <c r="AB61" s="280">
        <f t="shared" si="22"/>
        <v>0</v>
      </c>
      <c r="AC61" s="281">
        <f>'Tabella-Z2'!M36</f>
        <v>0.03</v>
      </c>
      <c r="AD61" s="282"/>
      <c r="AE61" s="280">
        <f t="shared" ref="AE61:AE62" si="30">IF(AD$17=0,0,(IF($H61="X",AF61,IF(AD61="X",AF61,0))))</f>
        <v>0</v>
      </c>
      <c r="AF61" s="281">
        <f>'Tabella-Z2'!N36</f>
        <v>0.03</v>
      </c>
      <c r="AG61" s="282"/>
      <c r="AH61" s="280">
        <f t="shared" si="24"/>
        <v>0</v>
      </c>
      <c r="AI61" s="281">
        <f>'Tabella-Z2'!O36</f>
        <v>0.03</v>
      </c>
      <c r="AJ61" s="354" t="s">
        <v>3</v>
      </c>
      <c r="AK61" s="355"/>
      <c r="AL61" s="356"/>
      <c r="AM61" s="4"/>
    </row>
    <row r="62" spans="1:39" ht="18" customHeight="1" outlineLevel="1" x14ac:dyDescent="0.2">
      <c r="A62" s="1"/>
      <c r="B62" s="488"/>
      <c r="C62" s="491"/>
      <c r="D62" s="239" t="s">
        <v>520</v>
      </c>
      <c r="E62" s="346" t="s">
        <v>296</v>
      </c>
      <c r="F62" s="352"/>
      <c r="G62" s="353"/>
      <c r="H62" s="55"/>
      <c r="I62" s="279"/>
      <c r="J62" s="280">
        <f t="shared" si="25"/>
        <v>0</v>
      </c>
      <c r="K62" s="281">
        <f>'Tabella-Z2'!G37</f>
        <v>7.0000000000000007E-2</v>
      </c>
      <c r="L62" s="282"/>
      <c r="M62" s="280">
        <f t="shared" si="26"/>
        <v>0</v>
      </c>
      <c r="N62" s="281">
        <f>'Tabella-Z2'!H37</f>
        <v>7.0000000000000007E-2</v>
      </c>
      <c r="O62" s="282"/>
      <c r="P62" s="280">
        <f t="shared" si="27"/>
        <v>0</v>
      </c>
      <c r="Q62" s="281">
        <f>'Tabella-Z2'!J37</f>
        <v>7.0000000000000007E-2</v>
      </c>
      <c r="R62" s="282"/>
      <c r="S62" s="280">
        <f t="shared" si="28"/>
        <v>0</v>
      </c>
      <c r="T62" s="281">
        <f>'Tabella-Z2'!J37</f>
        <v>7.0000000000000007E-2</v>
      </c>
      <c r="U62" s="282"/>
      <c r="V62" s="280">
        <f t="shared" si="29"/>
        <v>0</v>
      </c>
      <c r="W62" s="281">
        <f>'Tabella-Z2'!J37</f>
        <v>7.0000000000000007E-2</v>
      </c>
      <c r="X62" s="282"/>
      <c r="Y62" s="280">
        <f t="shared" si="21"/>
        <v>0</v>
      </c>
      <c r="Z62" s="281">
        <f>'Tabella-Z2'!L37</f>
        <v>7.0000000000000007E-2</v>
      </c>
      <c r="AA62" s="282"/>
      <c r="AB62" s="280">
        <f t="shared" si="22"/>
        <v>0</v>
      </c>
      <c r="AC62" s="281">
        <f>'Tabella-Z2'!M37</f>
        <v>7.0000000000000007E-2</v>
      </c>
      <c r="AD62" s="282"/>
      <c r="AE62" s="280">
        <f t="shared" si="30"/>
        <v>0</v>
      </c>
      <c r="AF62" s="281">
        <f>'Tabella-Z2'!N37</f>
        <v>7.0000000000000007E-2</v>
      </c>
      <c r="AG62" s="282"/>
      <c r="AH62" s="280">
        <f t="shared" si="24"/>
        <v>0</v>
      </c>
      <c r="AI62" s="281">
        <f>'Tabella-Z2'!O37</f>
        <v>7.0000000000000007E-2</v>
      </c>
      <c r="AJ62" s="354" t="s">
        <v>3</v>
      </c>
      <c r="AK62" s="355"/>
      <c r="AL62" s="356"/>
      <c r="AM62" s="283"/>
    </row>
    <row r="63" spans="1:39" ht="18" customHeight="1" outlineLevel="1" x14ac:dyDescent="0.2">
      <c r="A63" s="1"/>
      <c r="B63" s="488"/>
      <c r="C63" s="491"/>
      <c r="D63" s="239" t="s">
        <v>521</v>
      </c>
      <c r="E63" s="346" t="s">
        <v>522</v>
      </c>
      <c r="F63" s="347"/>
      <c r="G63" s="348"/>
      <c r="H63" s="55"/>
      <c r="I63" s="279"/>
      <c r="J63" s="280">
        <f t="shared" si="25"/>
        <v>0</v>
      </c>
      <c r="K63" s="281">
        <f>'Tabella-Z2'!G38</f>
        <v>0.03</v>
      </c>
      <c r="L63" s="282"/>
      <c r="M63" s="280">
        <f t="shared" si="26"/>
        <v>0</v>
      </c>
      <c r="N63" s="281">
        <f>'Tabella-Z2'!H38</f>
        <v>0.03</v>
      </c>
      <c r="O63" s="282"/>
      <c r="P63" s="280">
        <f t="shared" si="27"/>
        <v>0</v>
      </c>
      <c r="Q63" s="281">
        <f>'Tabella-Z2'!J38</f>
        <v>0.03</v>
      </c>
      <c r="R63" s="282"/>
      <c r="S63" s="280">
        <f t="shared" si="28"/>
        <v>0</v>
      </c>
      <c r="T63" s="281">
        <f>'Tabella-Z2'!J38</f>
        <v>0.03</v>
      </c>
      <c r="U63" s="282"/>
      <c r="V63" s="280">
        <f t="shared" si="29"/>
        <v>0</v>
      </c>
      <c r="W63" s="281">
        <f>'Tabella-Z2'!J38</f>
        <v>0.03</v>
      </c>
      <c r="X63" s="282"/>
      <c r="Y63" s="280">
        <f t="shared" si="21"/>
        <v>0</v>
      </c>
      <c r="Z63" s="281">
        <f>'Tabella-Z2'!L38</f>
        <v>0.03</v>
      </c>
      <c r="AA63" s="282"/>
      <c r="AB63" s="280">
        <f t="shared" si="22"/>
        <v>0</v>
      </c>
      <c r="AC63" s="281">
        <f>'Tabella-Z2'!M38</f>
        <v>0.03</v>
      </c>
      <c r="AD63" s="548" t="s">
        <v>3</v>
      </c>
      <c r="AE63" s="504"/>
      <c r="AF63" s="504"/>
      <c r="AG63" s="282"/>
      <c r="AH63" s="280">
        <f t="shared" si="24"/>
        <v>0</v>
      </c>
      <c r="AI63" s="281">
        <f>'Tabella-Z2'!O38</f>
        <v>0.03</v>
      </c>
      <c r="AJ63" s="354" t="s">
        <v>3</v>
      </c>
      <c r="AK63" s="355"/>
      <c r="AL63" s="356"/>
      <c r="AM63" s="4"/>
    </row>
    <row r="64" spans="1:39" ht="18" customHeight="1" outlineLevel="1" x14ac:dyDescent="0.2">
      <c r="A64" s="1"/>
      <c r="B64" s="488"/>
      <c r="C64" s="491"/>
      <c r="D64" s="239" t="s">
        <v>523</v>
      </c>
      <c r="E64" s="346" t="s">
        <v>524</v>
      </c>
      <c r="F64" s="347"/>
      <c r="G64" s="348"/>
      <c r="H64" s="55"/>
      <c r="I64" s="279"/>
      <c r="J64" s="280">
        <f t="shared" si="25"/>
        <v>0</v>
      </c>
      <c r="K64" s="281">
        <f>'Tabella-Z2'!G39</f>
        <v>1.4999999999999999E-2</v>
      </c>
      <c r="L64" s="282"/>
      <c r="M64" s="280">
        <f t="shared" si="26"/>
        <v>0</v>
      </c>
      <c r="N64" s="281">
        <f>'Tabella-Z2'!H39</f>
        <v>1.4999999999999999E-2</v>
      </c>
      <c r="O64" s="282"/>
      <c r="P64" s="280">
        <f t="shared" si="27"/>
        <v>0</v>
      </c>
      <c r="Q64" s="281">
        <f>'Tabella-Z2'!J39</f>
        <v>1.4999999999999999E-2</v>
      </c>
      <c r="R64" s="282"/>
      <c r="S64" s="280">
        <f t="shared" si="28"/>
        <v>0</v>
      </c>
      <c r="T64" s="281">
        <f>'Tabella-Z2'!J39</f>
        <v>1.4999999999999999E-2</v>
      </c>
      <c r="U64" s="282"/>
      <c r="V64" s="280">
        <f t="shared" si="29"/>
        <v>0</v>
      </c>
      <c r="W64" s="281">
        <f>'Tabella-Z2'!J39</f>
        <v>1.4999999999999999E-2</v>
      </c>
      <c r="X64" s="282"/>
      <c r="Y64" s="280">
        <f t="shared" si="21"/>
        <v>0</v>
      </c>
      <c r="Z64" s="281">
        <f>'Tabella-Z2'!L39</f>
        <v>1.4999999999999999E-2</v>
      </c>
      <c r="AA64" s="282"/>
      <c r="AB64" s="280">
        <f t="shared" si="22"/>
        <v>0</v>
      </c>
      <c r="AC64" s="281">
        <f>'Tabella-Z2'!M39</f>
        <v>1.4999999999999999E-2</v>
      </c>
      <c r="AD64" s="548" t="s">
        <v>3</v>
      </c>
      <c r="AE64" s="504"/>
      <c r="AF64" s="504"/>
      <c r="AG64" s="282"/>
      <c r="AH64" s="280">
        <f t="shared" si="24"/>
        <v>0</v>
      </c>
      <c r="AI64" s="281">
        <f>'Tabella-Z2'!O39</f>
        <v>1.4999999999999999E-2</v>
      </c>
      <c r="AJ64" s="354" t="s">
        <v>3</v>
      </c>
      <c r="AK64" s="355"/>
      <c r="AL64" s="356"/>
      <c r="AM64" s="4"/>
    </row>
    <row r="65" spans="1:68" ht="18" customHeight="1" outlineLevel="1" x14ac:dyDescent="0.2">
      <c r="A65" s="1"/>
      <c r="B65" s="488"/>
      <c r="C65" s="491"/>
      <c r="D65" s="239" t="s">
        <v>525</v>
      </c>
      <c r="E65" s="346" t="s">
        <v>526</v>
      </c>
      <c r="F65" s="347"/>
      <c r="G65" s="348"/>
      <c r="H65" s="55"/>
      <c r="I65" s="279"/>
      <c r="J65" s="280">
        <f t="shared" si="25"/>
        <v>0</v>
      </c>
      <c r="K65" s="281">
        <f>'Tabella-Z2'!G40</f>
        <v>1.4999999999999999E-2</v>
      </c>
      <c r="L65" s="282"/>
      <c r="M65" s="280">
        <f t="shared" si="26"/>
        <v>0</v>
      </c>
      <c r="N65" s="281">
        <f>'Tabella-Z2'!H40</f>
        <v>1.4999999999999999E-2</v>
      </c>
      <c r="O65" s="282"/>
      <c r="P65" s="280">
        <f t="shared" si="27"/>
        <v>0</v>
      </c>
      <c r="Q65" s="281">
        <f>'Tabella-Z2'!J40</f>
        <v>1.4999999999999999E-2</v>
      </c>
      <c r="R65" s="282"/>
      <c r="S65" s="280">
        <f t="shared" si="28"/>
        <v>0</v>
      </c>
      <c r="T65" s="281">
        <f>'Tabella-Z2'!J40</f>
        <v>1.4999999999999999E-2</v>
      </c>
      <c r="U65" s="282"/>
      <c r="V65" s="280">
        <f t="shared" si="29"/>
        <v>0</v>
      </c>
      <c r="W65" s="281">
        <f>'Tabella-Z2'!J40</f>
        <v>1.4999999999999999E-2</v>
      </c>
      <c r="X65" s="282"/>
      <c r="Y65" s="280">
        <f t="shared" si="21"/>
        <v>0</v>
      </c>
      <c r="Z65" s="281">
        <f>'Tabella-Z2'!L40</f>
        <v>1.4999999999999999E-2</v>
      </c>
      <c r="AA65" s="282"/>
      <c r="AB65" s="280">
        <f t="shared" si="22"/>
        <v>0</v>
      </c>
      <c r="AC65" s="281">
        <f>'Tabella-Z2'!M40</f>
        <v>1.4999999999999999E-2</v>
      </c>
      <c r="AD65" s="548" t="s">
        <v>3</v>
      </c>
      <c r="AE65" s="504"/>
      <c r="AF65" s="504"/>
      <c r="AG65" s="282"/>
      <c r="AH65" s="280">
        <f t="shared" si="24"/>
        <v>0</v>
      </c>
      <c r="AI65" s="281">
        <f>'Tabella-Z2'!O40</f>
        <v>1.4999999999999999E-2</v>
      </c>
      <c r="AJ65" s="354" t="s">
        <v>3</v>
      </c>
      <c r="AK65" s="355"/>
      <c r="AL65" s="356"/>
      <c r="AM65" s="283"/>
    </row>
    <row r="66" spans="1:68" ht="18" customHeight="1" outlineLevel="1" x14ac:dyDescent="0.2">
      <c r="A66" s="1"/>
      <c r="B66" s="488"/>
      <c r="C66" s="491"/>
      <c r="D66" s="239" t="s">
        <v>527</v>
      </c>
      <c r="E66" s="346" t="s">
        <v>528</v>
      </c>
      <c r="F66" s="347"/>
      <c r="G66" s="348"/>
      <c r="H66" s="55"/>
      <c r="I66" s="279"/>
      <c r="J66" s="280">
        <f t="shared" si="25"/>
        <v>0</v>
      </c>
      <c r="K66" s="281">
        <f>'Tabella-Z2'!G41</f>
        <v>1.4999999999999999E-2</v>
      </c>
      <c r="L66" s="282"/>
      <c r="M66" s="280">
        <f t="shared" si="26"/>
        <v>0</v>
      </c>
      <c r="N66" s="281">
        <f>'Tabella-Z2'!H41</f>
        <v>1.4999999999999999E-2</v>
      </c>
      <c r="O66" s="282"/>
      <c r="P66" s="280">
        <f t="shared" si="27"/>
        <v>0</v>
      </c>
      <c r="Q66" s="281">
        <f>'Tabella-Z2'!J41</f>
        <v>1.4999999999999999E-2</v>
      </c>
      <c r="R66" s="282"/>
      <c r="S66" s="280">
        <f t="shared" si="28"/>
        <v>0</v>
      </c>
      <c r="T66" s="281">
        <f>'Tabella-Z2'!J41</f>
        <v>1.4999999999999999E-2</v>
      </c>
      <c r="U66" s="282"/>
      <c r="V66" s="280">
        <f t="shared" si="29"/>
        <v>0</v>
      </c>
      <c r="W66" s="281">
        <f>'Tabella-Z2'!J41</f>
        <v>1.4999999999999999E-2</v>
      </c>
      <c r="X66" s="282"/>
      <c r="Y66" s="280">
        <f t="shared" si="21"/>
        <v>0</v>
      </c>
      <c r="Z66" s="281">
        <f>'Tabella-Z2'!L41</f>
        <v>1.4999999999999999E-2</v>
      </c>
      <c r="AA66" s="282"/>
      <c r="AB66" s="280">
        <f t="shared" si="22"/>
        <v>0</v>
      </c>
      <c r="AC66" s="281">
        <f>'Tabella-Z2'!M41</f>
        <v>1.4999999999999999E-2</v>
      </c>
      <c r="AD66" s="548" t="s">
        <v>3</v>
      </c>
      <c r="AE66" s="504"/>
      <c r="AF66" s="504"/>
      <c r="AG66" s="282"/>
      <c r="AH66" s="280">
        <f t="shared" si="24"/>
        <v>0</v>
      </c>
      <c r="AI66" s="281">
        <f>'Tabella-Z2'!O41</f>
        <v>1.4999999999999999E-2</v>
      </c>
      <c r="AJ66" s="354" t="s">
        <v>3</v>
      </c>
      <c r="AK66" s="355"/>
      <c r="AL66" s="356"/>
      <c r="AM66" s="4"/>
    </row>
    <row r="67" spans="1:68" ht="18" customHeight="1" outlineLevel="1" x14ac:dyDescent="0.2">
      <c r="A67" s="1"/>
      <c r="B67" s="488"/>
      <c r="C67" s="491"/>
      <c r="D67" s="239" t="s">
        <v>529</v>
      </c>
      <c r="E67" s="346" t="s">
        <v>530</v>
      </c>
      <c r="F67" s="347"/>
      <c r="G67" s="348"/>
      <c r="H67" s="301"/>
      <c r="I67" s="302"/>
      <c r="J67" s="303">
        <f t="shared" si="25"/>
        <v>0</v>
      </c>
      <c r="K67" s="304">
        <f>'Tabella-Z2'!G42</f>
        <v>1.4999999999999999E-2</v>
      </c>
      <c r="L67" s="305"/>
      <c r="M67" s="303">
        <f t="shared" si="26"/>
        <v>0</v>
      </c>
      <c r="N67" s="304">
        <f>'Tabella-Z2'!H42</f>
        <v>1.4999999999999999E-2</v>
      </c>
      <c r="O67" s="305"/>
      <c r="P67" s="303">
        <f t="shared" si="27"/>
        <v>0</v>
      </c>
      <c r="Q67" s="304">
        <f>'Tabella-Z2'!J42</f>
        <v>1.4999999999999999E-2</v>
      </c>
      <c r="R67" s="305"/>
      <c r="S67" s="303">
        <f t="shared" si="28"/>
        <v>0</v>
      </c>
      <c r="T67" s="304">
        <f>'Tabella-Z2'!J42</f>
        <v>1.4999999999999999E-2</v>
      </c>
      <c r="U67" s="305"/>
      <c r="V67" s="303">
        <f t="shared" si="29"/>
        <v>0</v>
      </c>
      <c r="W67" s="304">
        <f>'Tabella-Z2'!J42</f>
        <v>1.4999999999999999E-2</v>
      </c>
      <c r="X67" s="305"/>
      <c r="Y67" s="303">
        <f t="shared" si="21"/>
        <v>0</v>
      </c>
      <c r="Z67" s="304">
        <f>'Tabella-Z2'!L42</f>
        <v>1.4999999999999999E-2</v>
      </c>
      <c r="AA67" s="305"/>
      <c r="AB67" s="303">
        <f t="shared" si="22"/>
        <v>0</v>
      </c>
      <c r="AC67" s="304">
        <f>'Tabella-Z2'!M42</f>
        <v>1.4999999999999999E-2</v>
      </c>
      <c r="AD67" s="548" t="s">
        <v>3</v>
      </c>
      <c r="AE67" s="504"/>
      <c r="AF67" s="504"/>
      <c r="AG67" s="305"/>
      <c r="AH67" s="303">
        <f t="shared" si="24"/>
        <v>0</v>
      </c>
      <c r="AI67" s="304">
        <f>'Tabella-Z2'!O42</f>
        <v>1.4999999999999999E-2</v>
      </c>
      <c r="AJ67" s="503" t="s">
        <v>3</v>
      </c>
      <c r="AK67" s="504"/>
      <c r="AL67" s="505"/>
      <c r="AM67" s="4"/>
    </row>
    <row r="68" spans="1:68" ht="18" customHeight="1" outlineLevel="1" x14ac:dyDescent="0.2">
      <c r="A68" s="1"/>
      <c r="B68" s="488"/>
      <c r="C68" s="491"/>
      <c r="D68" s="403" t="s">
        <v>531</v>
      </c>
      <c r="E68" s="403" t="s">
        <v>308</v>
      </c>
      <c r="F68" s="239" t="s">
        <v>479</v>
      </c>
      <c r="G68" s="337">
        <v>250000</v>
      </c>
      <c r="H68" s="480"/>
      <c r="I68" s="483"/>
      <c r="J68" s="307">
        <f>IF(I$17=0,0,IF(I$17&gt;0,(IF($H$68="X",K68,IF(I$68="X",K68,0))),0))</f>
        <v>0</v>
      </c>
      <c r="K68" s="308">
        <f>'Tabella-Z2'!G43</f>
        <v>3.9E-2</v>
      </c>
      <c r="L68" s="378"/>
      <c r="M68" s="307">
        <f>IF(L$17=0,0,IF(L$17&gt;0,(IF($H$68="X",N68,IF(L$68="X",N68,0))),0))</f>
        <v>0</v>
      </c>
      <c r="N68" s="308">
        <f>IF(L19="",0,IF(VLOOKUP($L$19,'Tabella-Z1'!$J$26:$L$31,3)=13,'Tabella-Z2'!H43,'Tabella-Z2'!I43))</f>
        <v>0</v>
      </c>
      <c r="O68" s="378"/>
      <c r="P68" s="307">
        <f>IF(O$17=0,0,IF(O$17&gt;0,(IF($H$68="X",Q68,IF(O$68="X",Q68,0))),0))</f>
        <v>0</v>
      </c>
      <c r="Q68" s="308">
        <f>'Tabella-Z2'!J43</f>
        <v>3.9E-2</v>
      </c>
      <c r="R68" s="378"/>
      <c r="S68" s="307">
        <f>IF(R$17=0,0,IF(R$17&gt;0,(IF($H$68="X",T68,IF(R$68="X",T68,0))),0))</f>
        <v>0</v>
      </c>
      <c r="T68" s="308">
        <f>'Tabella-Z2'!J43</f>
        <v>3.9E-2</v>
      </c>
      <c r="U68" s="378"/>
      <c r="V68" s="307">
        <f>IF(U$17=0,0,IF(U$17&gt;0,(IF($H$68="X",W68,IF(U$68="X",W68,0))),0))</f>
        <v>0</v>
      </c>
      <c r="W68" s="308">
        <f>'Tabella-Z2'!J43</f>
        <v>3.9E-2</v>
      </c>
      <c r="X68" s="378"/>
      <c r="Y68" s="307">
        <f>IF(X$17=0,0,IF(X$17&gt;0,(IF($H$68="X",Z68,IF(X$68="X",Z68,0))),0))</f>
        <v>0</v>
      </c>
      <c r="Z68" s="308">
        <f>'Tabella-Z2'!L43</f>
        <v>6.8000000000000005E-2</v>
      </c>
      <c r="AA68" s="378"/>
      <c r="AB68" s="307">
        <f>IF(AA$17=0,0,IF(AA$17&gt;0,(IF($H$68="X",AC68,IF(AA$68="X",AC68,0))),0))</f>
        <v>0</v>
      </c>
      <c r="AC68" s="308">
        <f>'Tabella-Z2'!M43</f>
        <v>5.2999999999999999E-2</v>
      </c>
      <c r="AD68" s="549" t="s">
        <v>3</v>
      </c>
      <c r="AE68" s="550"/>
      <c r="AF68" s="550"/>
      <c r="AG68" s="378"/>
      <c r="AH68" s="307">
        <f>IF(AG$17=0,0,IF(AG$17&gt;0,(IF($H$68="X",AI68,IF(AG$68="X",AI68,0))),0))</f>
        <v>0</v>
      </c>
      <c r="AI68" s="308">
        <f>'Tabella-Z2'!O43</f>
        <v>5.2999999999999999E-2</v>
      </c>
      <c r="AJ68" s="506" t="s">
        <v>3</v>
      </c>
      <c r="AK68" s="507"/>
      <c r="AL68" s="508"/>
      <c r="AM68" s="283"/>
      <c r="AN68" s="313">
        <f>IF($I$17&gt;$G68,$G68*J68,$I$17*J68)</f>
        <v>0</v>
      </c>
      <c r="AQ68" s="313">
        <f>IF($L$17&gt;$G68,$G68*M68,$L$17*M68)</f>
        <v>0</v>
      </c>
      <c r="AT68" s="313">
        <f>IF($O$17&gt;$G68,$G68*P68,$O$17*P68)</f>
        <v>0</v>
      </c>
      <c r="AU68" s="313"/>
      <c r="AW68" s="313">
        <f>IF($R$17&gt;$G68,$G68*S68,$R$17*S68)</f>
        <v>0</v>
      </c>
      <c r="AZ68" s="313">
        <f>IF($U$17&gt;$G68,$G68*V68,$U$17*V68)</f>
        <v>0</v>
      </c>
      <c r="BC68" s="313">
        <f>IF($X$17&gt;$G68,$G68*Y68,$X$17*Y68)</f>
        <v>0</v>
      </c>
      <c r="BF68" s="313">
        <f>IF($AA$17&gt;$G68,$G68*AB68,$AA$17*AB68)</f>
        <v>0</v>
      </c>
      <c r="BI68" s="313">
        <f>IF($AD$17&gt;$G68,$G68*AE68,$AD$17*AE68)</f>
        <v>0</v>
      </c>
      <c r="BL68" s="313">
        <f>IF($AG$17&gt;$G68,$G68*AH68,$AG$17*AH68)</f>
        <v>0</v>
      </c>
      <c r="BO68" s="313">
        <f>IF($AJ$17&gt;$G68,$G68*AK68,$AJ$17*AK68)</f>
        <v>0</v>
      </c>
    </row>
    <row r="69" spans="1:68" ht="18" customHeight="1" outlineLevel="1" x14ac:dyDescent="0.2">
      <c r="A69" s="1"/>
      <c r="B69" s="488"/>
      <c r="C69" s="491"/>
      <c r="D69" s="404"/>
      <c r="E69" s="404"/>
      <c r="F69" s="239" t="s">
        <v>480</v>
      </c>
      <c r="G69" s="337">
        <v>500000</v>
      </c>
      <c r="H69" s="481"/>
      <c r="I69" s="484"/>
      <c r="J69" s="280">
        <f>IF(I$17=0,0,IF(I$17&gt;$G68,(IF($H$68="X",K69,IF(I$68="X",K69,0))),0))</f>
        <v>0</v>
      </c>
      <c r="K69" s="281">
        <f>'Tabella-Z2'!G44</f>
        <v>0.01</v>
      </c>
      <c r="L69" s="379"/>
      <c r="M69" s="280">
        <f>IF(L$17=0,0,IF(L$17&gt;$G68,(IF($H$68="X",N69,IF(L$68="X",N69,0))),0))</f>
        <v>0</v>
      </c>
      <c r="N69" s="281">
        <f>IF(L19="",0,IF(VLOOKUP($L$19,'Tabella-Z1'!$J$26:$L$31,3)=13,'Tabella-Z2'!H44,'Tabella-Z2'!I44))</f>
        <v>0</v>
      </c>
      <c r="O69" s="379"/>
      <c r="P69" s="280">
        <f>IF(O$17=0,0,IF(O$17&gt;$G68,(IF($H$68="X",Q69,IF(O$68="X",Q69,0))),0))</f>
        <v>0</v>
      </c>
      <c r="Q69" s="281">
        <f>'Tabella-Z2'!J44</f>
        <v>0.01</v>
      </c>
      <c r="R69" s="379"/>
      <c r="S69" s="280">
        <f>IF(R$17=0,0,IF(R$17&gt;$G68,(IF($H$68="X",T69,IF(R$68="X",T69,0))),0))</f>
        <v>0</v>
      </c>
      <c r="T69" s="281">
        <f>'Tabella-Z2'!J44</f>
        <v>0.01</v>
      </c>
      <c r="U69" s="379"/>
      <c r="V69" s="280">
        <f>IF(U$17=0,0,IF(U$17&gt;$G68,(IF($H$68="X",W69,IF(U$68="X",W69,0))),0))</f>
        <v>0</v>
      </c>
      <c r="W69" s="281">
        <f>'Tabella-Z2'!J44</f>
        <v>0.01</v>
      </c>
      <c r="X69" s="379"/>
      <c r="Y69" s="280">
        <f>IF(X$17=0,0,IF(X$17&gt;$G68,(IF($H$68="X",Z69,IF(X$68="X",Z69,0))),0))</f>
        <v>0</v>
      </c>
      <c r="Z69" s="281">
        <f>'Tabella-Z2'!L44</f>
        <v>5.8000000000000003E-2</v>
      </c>
      <c r="AA69" s="379"/>
      <c r="AB69" s="280">
        <f>IF(AA$17=0,0,IF(AA$17&gt;$G68,(IF($H$68="X",AC69,IF(AA$68="X",AC69,0))),0))</f>
        <v>0</v>
      </c>
      <c r="AC69" s="281">
        <f>'Tabella-Z2'!M44</f>
        <v>4.8000000000000001E-2</v>
      </c>
      <c r="AD69" s="548" t="s">
        <v>3</v>
      </c>
      <c r="AE69" s="504"/>
      <c r="AF69" s="504"/>
      <c r="AG69" s="379"/>
      <c r="AH69" s="280">
        <f>IF(AG$17=0,0,IF(AG$17&gt;$G68,(IF($H$68="X",AI69,IF(AG$68="X",AI69,0))),0))</f>
        <v>0</v>
      </c>
      <c r="AI69" s="281">
        <f>'Tabella-Z2'!O44</f>
        <v>4.8000000000000001E-2</v>
      </c>
      <c r="AJ69" s="354" t="s">
        <v>3</v>
      </c>
      <c r="AK69" s="355"/>
      <c r="AL69" s="356"/>
      <c r="AM69" s="283"/>
      <c r="AN69" s="313">
        <f>IF($I$17&gt;$G68,IF($I$17&gt;$G69,($G69-$G68)*J69,($I$17-$G68)*J69),0)</f>
        <v>0</v>
      </c>
      <c r="AQ69" s="313">
        <f>IF($L$17&gt;$G68,IF($L$17&gt;$G69,($G69-$G68)*M69,($L$17-$G68)*M69),0)</f>
        <v>0</v>
      </c>
      <c r="AT69" s="313">
        <f>IF($O$17&gt;$G68,IF($O$17&gt;$G69,($G69-$G68)*P69,($O$17-$G68)*P69),0)</f>
        <v>0</v>
      </c>
      <c r="AU69" s="313"/>
      <c r="AW69" s="313">
        <f>IF($R$17&gt;$G68,IF($R$17&gt;$G69,($G69-$G68)*S69,($R$17-$G68)*S69),0)</f>
        <v>0</v>
      </c>
      <c r="AZ69" s="313">
        <f>IF($U$17&gt;$G68,IF($U$17&gt;$G69,($G69-$G68)*V69,($U$17-$G68)*V69),0)</f>
        <v>0</v>
      </c>
      <c r="BC69" s="313">
        <f>IF($X$17&gt;$G68,IF($X$17&gt;$G69,($G69-$G68)*Y69,($X$17-$G68)*Y69),0)</f>
        <v>0</v>
      </c>
      <c r="BF69" s="313">
        <f>IF($AA$17&gt;$G68,IF($AA$17&gt;$G69,($G69-$G68)*AB69,($AA$17-$G68)*AB69),0)</f>
        <v>0</v>
      </c>
      <c r="BI69" s="313">
        <f>IF($AD$17&gt;$G68,IF($AD$17&gt;$G69,($G69-$G68)*AE69,($AD$17-$G68)*AE69),0)</f>
        <v>0</v>
      </c>
      <c r="BL69" s="313">
        <f>IF($AG$17&gt;$G68,IF($AG$17&gt;$G69,($G69-$G68)*AH69,($AG$17-$G68)*AH69),0)</f>
        <v>0</v>
      </c>
      <c r="BO69" s="313">
        <f>IF($AJ$17&gt;$G68,IF($AJ$17&gt;$G69,($G69-$G68)*AK69,($AJ$17-$G68)*AK69),0)</f>
        <v>0</v>
      </c>
    </row>
    <row r="70" spans="1:68" ht="18" customHeight="1" outlineLevel="1" x14ac:dyDescent="0.2">
      <c r="A70" s="1"/>
      <c r="B70" s="488"/>
      <c r="C70" s="491"/>
      <c r="D70" s="404"/>
      <c r="E70" s="404"/>
      <c r="F70" s="239" t="s">
        <v>480</v>
      </c>
      <c r="G70" s="337">
        <v>1000000</v>
      </c>
      <c r="H70" s="481"/>
      <c r="I70" s="484"/>
      <c r="J70" s="280">
        <f>IF(I$17=0,0,IF(I$17&gt;$G69,(IF($H$68="X",K70,IF(I$68="X",K70,0))),0))</f>
        <v>0</v>
      </c>
      <c r="K70" s="281">
        <f>'Tabella-Z2'!G45</f>
        <v>1.2999999999999999E-2</v>
      </c>
      <c r="L70" s="379"/>
      <c r="M70" s="280">
        <f>IF(L$17=0,0,IF(L$17&gt;$G69,(IF($H$68="X",N70,IF(L$68="X",N70,0))),0))</f>
        <v>0</v>
      </c>
      <c r="N70" s="281">
        <f>IF(L19="",0,IF(VLOOKUP($L$19,'Tabella-Z1'!$J$26:$L$31,3)=13,'Tabella-Z2'!H45,'Tabella-Z2'!I45))</f>
        <v>0</v>
      </c>
      <c r="O70" s="379"/>
      <c r="P70" s="280">
        <f>IF(O$17=0,0,IF(O$17&gt;$G69,(IF($H$68="X",Q70,IF(O$68="X",Q70,0))),0))</f>
        <v>0</v>
      </c>
      <c r="Q70" s="281">
        <f>'Tabella-Z2'!J45</f>
        <v>1.2999999999999999E-2</v>
      </c>
      <c r="R70" s="379"/>
      <c r="S70" s="280">
        <f>IF(R$17=0,0,IF(R$17&gt;$G69,(IF($H$68="X",T70,IF(R$68="X",T70,0))),0))</f>
        <v>0</v>
      </c>
      <c r="T70" s="281">
        <f>'Tabella-Z2'!J45</f>
        <v>1.2999999999999999E-2</v>
      </c>
      <c r="U70" s="379"/>
      <c r="V70" s="280">
        <f>IF(U$17=0,0,IF(U$17&gt;$G69,(IF($H$68="X",W70,IF(U$68="X",W70,0))),0))</f>
        <v>0</v>
      </c>
      <c r="W70" s="281">
        <f>'Tabella-Z2'!J45</f>
        <v>1.2999999999999999E-2</v>
      </c>
      <c r="X70" s="379"/>
      <c r="Y70" s="280">
        <f>IF(X$17=0,0,IF(X$17&gt;$G69,(IF($H$68="X",Z70,IF(X$68="X",Z70,0))),0))</f>
        <v>0</v>
      </c>
      <c r="Z70" s="281">
        <f>'Tabella-Z2'!L45</f>
        <v>4.7E-2</v>
      </c>
      <c r="AA70" s="379"/>
      <c r="AB70" s="280">
        <f>IF(AA$17=0,0,IF(AA$17&gt;$G69,(IF($H$68="X",AC70,IF(AA$68="X",AC70,0))),0))</f>
        <v>0</v>
      </c>
      <c r="AC70" s="281">
        <f>'Tabella-Z2'!M45</f>
        <v>4.3999999999999997E-2</v>
      </c>
      <c r="AD70" s="548" t="s">
        <v>3</v>
      </c>
      <c r="AE70" s="504"/>
      <c r="AF70" s="504"/>
      <c r="AG70" s="379"/>
      <c r="AH70" s="280">
        <f>IF(AG$17=0,0,IF(AG$17&gt;$G69,(IF($H$68="X",AI70,IF(AG$68="X",AI70,0))),0))</f>
        <v>0</v>
      </c>
      <c r="AI70" s="281">
        <f>'Tabella-Z2'!O45</f>
        <v>4.3999999999999997E-2</v>
      </c>
      <c r="AJ70" s="354" t="s">
        <v>3</v>
      </c>
      <c r="AK70" s="355"/>
      <c r="AL70" s="356"/>
      <c r="AM70" s="283"/>
      <c r="AN70" s="313">
        <f>IF($I$17&gt;$G69,IF($I$17&gt;$G70,($G70-$G69)*J70,($I$17-$G69)*J70),0)</f>
        <v>0</v>
      </c>
      <c r="AQ70" s="313">
        <f>IF($L$17&gt;$G69,IF($L$17&gt;$G70,($G70-$G69)*M70,($L$17-$G69)*M70),0)</f>
        <v>0</v>
      </c>
      <c r="AT70" s="313">
        <f>IF($O$17&gt;$G69,IF($O$17&gt;$G70,($G70-$G69)*P70,($O$17-$G69)*P70),0)</f>
        <v>0</v>
      </c>
      <c r="AU70" s="313"/>
      <c r="AW70" s="313">
        <f>IF($R$17&gt;$G69,IF($R$17&gt;$G70,($G70-$G69)*S70,($R$17-$G69)*S70),0)</f>
        <v>0</v>
      </c>
      <c r="AZ70" s="313">
        <f>IF($U$17&gt;$G69,IF($U$17&gt;$G70,($G70-$G69)*V70,($U$17-$G69)*V70),0)</f>
        <v>0</v>
      </c>
      <c r="BC70" s="313">
        <f>IF($X$17&gt;$G69,IF($X$17&gt;$G70,($G70-$G69)*Y70,($X$17-$G69)*Y70),0)</f>
        <v>0</v>
      </c>
      <c r="BF70" s="313">
        <f>IF($AA$17&gt;$G69,IF($AA$17&gt;$G70,($G70-$G69)*AB70,($AA$17-$G69)*AB70),0)</f>
        <v>0</v>
      </c>
      <c r="BI70" s="313">
        <f>IF($AD$17&gt;$G69,IF($AD$17&gt;$G70,($G70-$G69)*AE70,($AD$17-$G69)*AE70),0)</f>
        <v>0</v>
      </c>
      <c r="BL70" s="313">
        <f>IF($AG$17&gt;$G69,IF($AG$17&gt;$G70,($G70-$G69)*AH70,($AG$17-$G69)*AH70),0)</f>
        <v>0</v>
      </c>
      <c r="BO70" s="313">
        <f>IF($AJ$17&gt;$G69,IF($AJ$17&gt;$G70,($G70-$G69)*AK70,($AJ$17-$G69)*AK70),0)</f>
        <v>0</v>
      </c>
    </row>
    <row r="71" spans="1:68" ht="18" customHeight="1" outlineLevel="1" x14ac:dyDescent="0.2">
      <c r="A71" s="1"/>
      <c r="B71" s="488"/>
      <c r="C71" s="491"/>
      <c r="D71" s="404"/>
      <c r="E71" s="404"/>
      <c r="F71" s="239" t="s">
        <v>480</v>
      </c>
      <c r="G71" s="337">
        <v>2500000</v>
      </c>
      <c r="H71" s="481"/>
      <c r="I71" s="484"/>
      <c r="J71" s="280">
        <f>IF(I$17=0,0,IF(I$17&gt;$G70,(IF($H$68="X",K71,IF(I$68="X",K71,0))),0))</f>
        <v>0</v>
      </c>
      <c r="K71" s="281">
        <f>'Tabella-Z2'!G46</f>
        <v>1.7999999999999999E-2</v>
      </c>
      <c r="L71" s="379"/>
      <c r="M71" s="280">
        <f>IF(L$17=0,0,IF(L$17&gt;$G70,(IF($H$68="X",N71,IF(L$68="X",N71,0))),0))</f>
        <v>0</v>
      </c>
      <c r="N71" s="281">
        <f>IF(L19="",0,IF(VLOOKUP($L$19,'Tabella-Z1'!$J$26:$L$31,3)=13,'Tabella-Z2'!H46,'Tabella-Z2'!I46))</f>
        <v>0</v>
      </c>
      <c r="O71" s="379"/>
      <c r="P71" s="280">
        <f>IF(O$17=0,0,IF(O$17&gt;$G70,(IF($H$68="X",Q71,IF(O$68="X",Q71,0))),0))</f>
        <v>0</v>
      </c>
      <c r="Q71" s="281">
        <f>'Tabella-Z2'!J46</f>
        <v>1.7999999999999999E-2</v>
      </c>
      <c r="R71" s="379"/>
      <c r="S71" s="280">
        <f>IF(R$17=0,0,IF(R$17&gt;$G70,(IF($H$68="X",T71,IF(R$68="X",T71,0))),0))</f>
        <v>0</v>
      </c>
      <c r="T71" s="281">
        <f>'Tabella-Z2'!J46</f>
        <v>1.7999999999999999E-2</v>
      </c>
      <c r="U71" s="379"/>
      <c r="V71" s="280">
        <f>IF(U$17=0,0,IF(U$17&gt;$G70,(IF($H$68="X",W71,IF(U$68="X",W71,0))),0))</f>
        <v>0</v>
      </c>
      <c r="W71" s="281">
        <f>'Tabella-Z2'!J46</f>
        <v>1.7999999999999999E-2</v>
      </c>
      <c r="X71" s="379"/>
      <c r="Y71" s="280">
        <f>IF(X$17=0,0,IF(X$17&gt;$G70,(IF($H$68="X",Z71,IF(X$68="X",Z71,0))),0))</f>
        <v>0</v>
      </c>
      <c r="Z71" s="281">
        <f>'Tabella-Z2'!L46</f>
        <v>3.4000000000000002E-2</v>
      </c>
      <c r="AA71" s="379"/>
      <c r="AB71" s="280">
        <f>IF(AA$17=0,0,IF(AA$17&gt;$G70,(IF($H$68="X",AC71,IF(AA$68="X",AC71,0))),0))</f>
        <v>0</v>
      </c>
      <c r="AC71" s="281">
        <f>'Tabella-Z2'!M46</f>
        <v>4.2000000000000003E-2</v>
      </c>
      <c r="AD71" s="548" t="s">
        <v>3</v>
      </c>
      <c r="AE71" s="504"/>
      <c r="AF71" s="504"/>
      <c r="AG71" s="379"/>
      <c r="AH71" s="280">
        <f>IF(AG$17=0,0,IF(AG$17&gt;$G70,(IF($H$68="X",AI71,IF(AG$68="X",AI71,0))),0))</f>
        <v>0</v>
      </c>
      <c r="AI71" s="281">
        <f>'Tabella-Z2'!O46</f>
        <v>4.2000000000000003E-2</v>
      </c>
      <c r="AJ71" s="354" t="s">
        <v>3</v>
      </c>
      <c r="AK71" s="355"/>
      <c r="AL71" s="356"/>
      <c r="AM71" s="4"/>
      <c r="AN71" s="313">
        <f>IF($I$17&gt;$G70,IF($I$17&gt;$G71,($G71-$G70)*J71,($I$17-$G70)*J71),0)</f>
        <v>0</v>
      </c>
      <c r="AQ71" s="313">
        <f>IF($L$17&gt;$G70,IF($L$17&gt;$G71,($G71-$G70)*M71,($L$17-$G70)*M71),0)</f>
        <v>0</v>
      </c>
      <c r="AT71" s="313">
        <f>IF($O$17&gt;$G70,IF($O$17&gt;$G71,($G71-$G70)*P71,($O$17-$G70)*P71),0)</f>
        <v>0</v>
      </c>
      <c r="AU71" s="313"/>
      <c r="AW71" s="313">
        <f>IF($R$17&gt;$G70,IF($R$17&gt;$G71,($G71-$G70)*S71,($R$17-$G70)*S71),0)</f>
        <v>0</v>
      </c>
      <c r="AZ71" s="313">
        <f>IF($U$17&gt;$G70,IF($U$17&gt;$G71,($G71-$G70)*V71,($U$17-$G70)*V71),0)</f>
        <v>0</v>
      </c>
      <c r="BC71" s="313">
        <f>IF($X$17&gt;$G70,IF($X$17&gt;$G71,($G71-$G70)*Y71,($X$17-$G70)*Y71),0)</f>
        <v>0</v>
      </c>
      <c r="BF71" s="313">
        <f>IF($AA$17&gt;$G70,IF($AA$17&gt;$G71,($G71-$G70)*AB71,($AA$17-$G70)*AB71),0)</f>
        <v>0</v>
      </c>
      <c r="BI71" s="313">
        <f>IF($AD$17&gt;$G70,IF($AD$17&gt;$G71,($G71-$G70)*AE71,($AD$17-$G70)*AE71),0)</f>
        <v>0</v>
      </c>
      <c r="BL71" s="313">
        <f>IF($AG$17&gt;$G70,IF($AG$17&gt;$G71,($G71-$G70)*AH71,($AG$17-$G70)*AH71),0)</f>
        <v>0</v>
      </c>
      <c r="BO71" s="313">
        <f>IF($AJ$17&gt;$G70,IF($AJ$17&gt;$G71,($G71-$G70)*AK71,($AJ$17-$G70)*AK71),0)</f>
        <v>0</v>
      </c>
    </row>
    <row r="72" spans="1:68" ht="18" customHeight="1" outlineLevel="1" x14ac:dyDescent="0.2">
      <c r="A72" s="1"/>
      <c r="B72" s="488"/>
      <c r="C72" s="491"/>
      <c r="D72" s="404"/>
      <c r="E72" s="404"/>
      <c r="F72" s="239" t="s">
        <v>480</v>
      </c>
      <c r="G72" s="337">
        <v>10000000</v>
      </c>
      <c r="H72" s="481"/>
      <c r="I72" s="484"/>
      <c r="J72" s="280">
        <f>IF(I$17=0,0,IF(I$17&gt;$G71,(IF($H$68="X",K72,IF(I$68="X",K72,0))),0))</f>
        <v>0</v>
      </c>
      <c r="K72" s="281">
        <f>'Tabella-Z2'!G47</f>
        <v>2.1999999999999999E-2</v>
      </c>
      <c r="L72" s="379"/>
      <c r="M72" s="280">
        <f>IF(L$17=0,0,IF(L$17&gt;$G71,(IF($H$68="X",N72,IF(L$68="X",N72,0))),0))</f>
        <v>0</v>
      </c>
      <c r="N72" s="281">
        <f>IF(L19="",0,IF(VLOOKUP($L$19,'Tabella-Z1'!$J$26:$L$31,3)=13,'Tabella-Z2'!H47,'Tabella-Z2'!I47))</f>
        <v>0</v>
      </c>
      <c r="O72" s="379"/>
      <c r="P72" s="280">
        <f>IF(O$17=0,0,IF(O$17&gt;$G71,(IF($H$68="X",Q72,IF(O$68="X",Q72,0))),0))</f>
        <v>0</v>
      </c>
      <c r="Q72" s="281">
        <f>'Tabella-Z2'!J47</f>
        <v>2.1999999999999999E-2</v>
      </c>
      <c r="R72" s="379"/>
      <c r="S72" s="280">
        <f>IF(R$17=0,0,IF(R$17&gt;$G71,(IF($H$68="X",T72,IF(R$68="X",T72,0))),0))</f>
        <v>0</v>
      </c>
      <c r="T72" s="281">
        <f>'Tabella-Z2'!J47</f>
        <v>2.1999999999999999E-2</v>
      </c>
      <c r="U72" s="379"/>
      <c r="V72" s="280">
        <f>IF(U$17=0,0,IF(U$17&gt;$G71,(IF($H$68="X",W72,IF(U$68="X",W72,0))),0))</f>
        <v>0</v>
      </c>
      <c r="W72" s="281">
        <f>'Tabella-Z2'!J47</f>
        <v>2.1999999999999999E-2</v>
      </c>
      <c r="X72" s="379"/>
      <c r="Y72" s="280">
        <f>IF(X$17=0,0,IF(X$17&gt;$G71,(IF($H$68="X",Z72,IF(X$68="X",Z72,0))),0))</f>
        <v>0</v>
      </c>
      <c r="Z72" s="281">
        <f>'Tabella-Z2'!L47</f>
        <v>1.9E-2</v>
      </c>
      <c r="AA72" s="379"/>
      <c r="AB72" s="280">
        <f>IF(AA$17=0,0,IF(AA$17&gt;$G71,(IF($H$68="X",AC72,IF(AA$68="X",AC72,0))),0))</f>
        <v>0</v>
      </c>
      <c r="AC72" s="281">
        <f>'Tabella-Z2'!M47</f>
        <v>2.7E-2</v>
      </c>
      <c r="AD72" s="548" t="s">
        <v>3</v>
      </c>
      <c r="AE72" s="504"/>
      <c r="AF72" s="504"/>
      <c r="AG72" s="379"/>
      <c r="AH72" s="280">
        <f>IF(AG$17=0,0,IF(AG$17&gt;$G71,(IF($H$68="X",AI72,IF(AG$68="X",AI72,0))),0))</f>
        <v>0</v>
      </c>
      <c r="AI72" s="281">
        <f>'Tabella-Z2'!O47</f>
        <v>2.7E-2</v>
      </c>
      <c r="AJ72" s="354" t="s">
        <v>3</v>
      </c>
      <c r="AK72" s="355"/>
      <c r="AL72" s="356"/>
      <c r="AM72" s="4"/>
      <c r="AN72" s="313">
        <f>IF($I$17&gt;$G71,IF($I$17&gt;$G72,($G72-$G71)*J72,($I$17-$G71)*J72),0)</f>
        <v>0</v>
      </c>
      <c r="AQ72" s="313">
        <f>IF($L$17&gt;$G71,IF($L$17&gt;$G72,($G72-$G71)*M72,($L$17-$G71)*M72),0)</f>
        <v>0</v>
      </c>
      <c r="AT72" s="313">
        <f>IF($O$17&gt;$G71,IF($O$17&gt;$G72,($G72-$G71)*P72,($O$17-$G71)*P72),0)</f>
        <v>0</v>
      </c>
      <c r="AU72" s="313"/>
      <c r="AW72" s="313">
        <f>IF($R$17&gt;$G71,IF($R$17&gt;$G72,($G72-$G71)*S72,($R$17-$G71)*S72),0)</f>
        <v>0</v>
      </c>
      <c r="AZ72" s="313">
        <f>IF($U$17&gt;$G71,IF($U$17&gt;$G72,($G72-$G71)*V72,($U$17-$G71)*V72),0)</f>
        <v>0</v>
      </c>
      <c r="BC72" s="313">
        <f>IF($X$17&gt;$G71,IF($X$17&gt;$G72,($G72-$G71)*Y72,($X$17-$G71)*Y72),0)</f>
        <v>0</v>
      </c>
      <c r="BF72" s="313">
        <f>IF($AA$17&gt;$G71,IF($AA$17&gt;$G72,($G72-$G71)*AB72,($AA$17-$G71)*AB72),0)</f>
        <v>0</v>
      </c>
      <c r="BI72" s="313">
        <f>IF($AD$17&gt;$G71,IF($AD$17&gt;$G72,($G72-$G71)*AE72,($AD$17-$G71)*AE72),0)</f>
        <v>0</v>
      </c>
      <c r="BL72" s="313">
        <f>IF($AG$17&gt;$G71,IF($AG$17&gt;$G72,($G72-$G71)*AH72,($AG$17-$G71)*AH72),0)</f>
        <v>0</v>
      </c>
      <c r="BO72" s="313">
        <f>IF($AJ$17&gt;$G71,IF($AJ$17&gt;$G72,($G72-$G71)*AK72,($AJ$17-$G71)*AK72),0)</f>
        <v>0</v>
      </c>
    </row>
    <row r="73" spans="1:68" ht="18" customHeight="1" outlineLevel="1" x14ac:dyDescent="0.2">
      <c r="A73" s="1"/>
      <c r="B73" s="488"/>
      <c r="C73" s="491"/>
      <c r="D73" s="541"/>
      <c r="E73" s="541"/>
      <c r="F73" s="239" t="s">
        <v>481</v>
      </c>
      <c r="G73" s="338"/>
      <c r="H73" s="482"/>
      <c r="I73" s="485"/>
      <c r="J73" s="59">
        <f>IF(I$17=0,0,IF(I$17&gt;$G72,(IF($H68="X",K73,IF(I$68="X",K73,0))),0))</f>
        <v>0</v>
      </c>
      <c r="K73" s="60">
        <f>'Tabella-Z2'!G48</f>
        <v>2.1000000000000001E-2</v>
      </c>
      <c r="L73" s="380"/>
      <c r="M73" s="59">
        <f>IF(L$17=0,0,IF(L$17&gt;$G72,(IF($H68="X",N73,IF(L$68="X",N73,0))),0))</f>
        <v>0</v>
      </c>
      <c r="N73" s="60">
        <f>IF(L19="",0,IF(VLOOKUP($L$19,'Tabella-Z1'!$J$26:$L$31,3)=13,'Tabella-Z2'!H48,'Tabella-Z2'!I48))</f>
        <v>0</v>
      </c>
      <c r="O73" s="380"/>
      <c r="P73" s="59">
        <f>IF(O$17=0,0,IF(O$17&gt;$G72,(IF($H68="X",Q73,IF(O$68="X",Q73,0))),0))</f>
        <v>0</v>
      </c>
      <c r="Q73" s="60">
        <f>'Tabella-Z2'!J48</f>
        <v>2.1000000000000001E-2</v>
      </c>
      <c r="R73" s="380"/>
      <c r="S73" s="59">
        <f>IF(R$17=0,0,IF(R$17&gt;$G72,(IF($H68="X",T73,IF(R$68="X",T73,0))),0))</f>
        <v>0</v>
      </c>
      <c r="T73" s="60">
        <f>'Tabella-Z2'!J48</f>
        <v>2.1000000000000001E-2</v>
      </c>
      <c r="U73" s="380"/>
      <c r="V73" s="59">
        <f>IF(U$17=0,0,IF(U$17&gt;$G72,(IF($H68="X",W73,IF(U$68="X",W73,0))),0))</f>
        <v>0</v>
      </c>
      <c r="W73" s="60">
        <f>'Tabella-Z2'!J48</f>
        <v>2.1000000000000001E-2</v>
      </c>
      <c r="X73" s="380"/>
      <c r="Y73" s="59">
        <f>IF(X$17=0,0,IF(X$17&gt;$G72,(IF($H68="X",Z73,IF(X$68="X",Z73,0))),0))</f>
        <v>0</v>
      </c>
      <c r="Z73" s="60">
        <f>'Tabella-Z2'!L48</f>
        <v>1.7999999999999999E-2</v>
      </c>
      <c r="AA73" s="380"/>
      <c r="AB73" s="59">
        <f>IF(AA$17=0,0,IF(AA$17&gt;$G72,(IF($H68="X",AC73,IF(AA$68="X",AC73,0))),0))</f>
        <v>0</v>
      </c>
      <c r="AC73" s="60">
        <f>'Tabella-Z2'!M48</f>
        <v>2.5000000000000001E-2</v>
      </c>
      <c r="AD73" s="705" t="s">
        <v>3</v>
      </c>
      <c r="AE73" s="511"/>
      <c r="AF73" s="511"/>
      <c r="AG73" s="380"/>
      <c r="AH73" s="59">
        <f>IF(AG$17=0,0,IF(AG$17&gt;$G72,(IF($H68="X",AI73,IF(AG$68="X",AI73,0))),0))</f>
        <v>0</v>
      </c>
      <c r="AI73" s="60">
        <f>'Tabella-Z2'!O48</f>
        <v>2.5000000000000001E-2</v>
      </c>
      <c r="AJ73" s="512" t="s">
        <v>3</v>
      </c>
      <c r="AK73" s="511"/>
      <c r="AL73" s="513"/>
      <c r="AM73" s="283"/>
      <c r="AN73" s="313">
        <f>IF($I$17&gt;$G72,($I$17-$G72)*J73,0)</f>
        <v>0</v>
      </c>
      <c r="AO73" s="344">
        <f>IF(I$17=0,0,SUM(AN68:AN73)/I$17)</f>
        <v>0</v>
      </c>
      <c r="AQ73" s="313">
        <f>IF($L$17&gt;$G72,($L$17-$G72)*M73,0)</f>
        <v>0</v>
      </c>
      <c r="AR73" s="344">
        <f>IF(L$17=0,0,SUM(AQ68:AQ73)/L$17)</f>
        <v>0</v>
      </c>
      <c r="AT73" s="313">
        <f>IF($O$17&gt;$G72,($O$17-$G72)*P73,0)</f>
        <v>0</v>
      </c>
      <c r="AU73" s="344">
        <f>IF(O$17=0,0,SUM(AT68:AT73)/O$17)</f>
        <v>0</v>
      </c>
      <c r="AW73" s="313">
        <f>IF($R$17&gt;$G72,($R$17-$G72)*S73,0)</f>
        <v>0</v>
      </c>
      <c r="AX73" s="344">
        <f>IF(R$17=0,0,SUM(AW68:AW73)/R$17)</f>
        <v>0</v>
      </c>
      <c r="AZ73" s="313">
        <f>IF($U$17&gt;$G72,($U$17-$G72)*V73,0)</f>
        <v>0</v>
      </c>
      <c r="BA73" s="344">
        <f>IF(U$17=0,0,SUM(AZ68:AZ73)/U$17)</f>
        <v>0</v>
      </c>
      <c r="BC73" s="313">
        <f>IF($X$17&gt;$G72,($X$17-$G72)*Y73,0)</f>
        <v>0</v>
      </c>
      <c r="BD73" s="344">
        <f>IF(X$17=0,0,SUM(BC68:BC73)/X$17)</f>
        <v>0</v>
      </c>
      <c r="BF73" s="313">
        <f>IF($AA$17&gt;$G72,($AA$17-$G72)*AB73,0)</f>
        <v>0</v>
      </c>
      <c r="BG73" s="344">
        <f>IF(AA$17=0,0,SUM(BF68:BF73)/AA$17)</f>
        <v>0</v>
      </c>
      <c r="BI73" s="313">
        <f>IF($AD$17&gt;$G72,($AD$17-$G72)*AE73,0)</f>
        <v>0</v>
      </c>
      <c r="BJ73" s="344">
        <f>IF(AD$17=0,0,SUM(BI68:BI73)/AD$17)</f>
        <v>0</v>
      </c>
      <c r="BL73" s="313">
        <f>IF($AG$17&gt;$G72,($AG$17-$G72)*AH73,0)</f>
        <v>0</v>
      </c>
      <c r="BM73" s="344">
        <f>IF(AG$17=0,0,SUM(BL68:BL73)/AG$17)</f>
        <v>0</v>
      </c>
      <c r="BO73" s="313">
        <f>IF($AJ$17&gt;$G72,($AJ$17-$G72)*AK73,0)</f>
        <v>0</v>
      </c>
      <c r="BP73" s="344">
        <f>IF(AJ$17=0,0,SUM(BO68:BO73)/AJ$17)</f>
        <v>0</v>
      </c>
    </row>
    <row r="74" spans="1:68" ht="18" customHeight="1" outlineLevel="1" x14ac:dyDescent="0.2">
      <c r="A74" s="1"/>
      <c r="B74" s="488"/>
      <c r="C74" s="491"/>
      <c r="D74" s="239" t="s">
        <v>532</v>
      </c>
      <c r="E74" s="346" t="s">
        <v>533</v>
      </c>
      <c r="F74" s="347"/>
      <c r="G74" s="348"/>
      <c r="H74" s="53"/>
      <c r="I74" s="306"/>
      <c r="J74" s="265">
        <f t="shared" si="25"/>
        <v>0</v>
      </c>
      <c r="K74" s="266">
        <f>'Tabella-Z2'!G49</f>
        <v>0.02</v>
      </c>
      <c r="L74" s="264"/>
      <c r="M74" s="265">
        <f t="shared" si="26"/>
        <v>0</v>
      </c>
      <c r="N74" s="266">
        <f>'Tabella-Z2'!H49</f>
        <v>0.02</v>
      </c>
      <c r="O74" s="264"/>
      <c r="P74" s="265">
        <f t="shared" si="27"/>
        <v>0</v>
      </c>
      <c r="Q74" s="266">
        <f>'Tabella-Z2'!J49</f>
        <v>0.02</v>
      </c>
      <c r="R74" s="264"/>
      <c r="S74" s="265">
        <f t="shared" si="28"/>
        <v>0</v>
      </c>
      <c r="T74" s="266">
        <f>'Tabella-Z2'!J49</f>
        <v>0.02</v>
      </c>
      <c r="U74" s="264"/>
      <c r="V74" s="265">
        <f t="shared" si="29"/>
        <v>0</v>
      </c>
      <c r="W74" s="266">
        <f>'Tabella-Z2'!J49</f>
        <v>0.02</v>
      </c>
      <c r="X74" s="264"/>
      <c r="Y74" s="265">
        <f t="shared" si="21"/>
        <v>0</v>
      </c>
      <c r="Z74" s="266">
        <f>'Tabella-Z2'!L49</f>
        <v>0.02</v>
      </c>
      <c r="AA74" s="264"/>
      <c r="AB74" s="265">
        <f t="shared" si="22"/>
        <v>0</v>
      </c>
      <c r="AC74" s="266">
        <f>'Tabella-Z2'!M49</f>
        <v>0.02</v>
      </c>
      <c r="AD74" s="264"/>
      <c r="AE74" s="265">
        <f t="shared" ref="AE74" si="31">IF(AD$17=0,0,(IF($H74="X",AF74,IF(AD74="X",AF74,0))))</f>
        <v>0</v>
      </c>
      <c r="AF74" s="266">
        <f>'Tabella-Z2'!N49</f>
        <v>0.02</v>
      </c>
      <c r="AG74" s="264"/>
      <c r="AH74" s="265">
        <f t="shared" si="24"/>
        <v>0</v>
      </c>
      <c r="AI74" s="266">
        <f>'Tabella-Z2'!O49</f>
        <v>0.02</v>
      </c>
      <c r="AJ74" s="349" t="s">
        <v>3</v>
      </c>
      <c r="AK74" s="350"/>
      <c r="AL74" s="351"/>
      <c r="AM74" s="4"/>
      <c r="AS74" s="236"/>
    </row>
    <row r="75" spans="1:68" ht="18" customHeight="1" outlineLevel="1" x14ac:dyDescent="0.2">
      <c r="A75" s="1"/>
      <c r="B75" s="488"/>
      <c r="C75" s="491"/>
      <c r="D75" s="239" t="s">
        <v>534</v>
      </c>
      <c r="E75" s="346" t="s">
        <v>535</v>
      </c>
      <c r="F75" s="347"/>
      <c r="G75" s="348"/>
      <c r="H75" s="55"/>
      <c r="I75" s="279"/>
      <c r="J75" s="280">
        <f t="shared" si="25"/>
        <v>0</v>
      </c>
      <c r="K75" s="281">
        <f>'Tabella-Z2'!G50</f>
        <v>0.03</v>
      </c>
      <c r="L75" s="282"/>
      <c r="M75" s="280">
        <f t="shared" si="26"/>
        <v>0</v>
      </c>
      <c r="N75" s="281">
        <f>'Tabella-Z2'!H50</f>
        <v>0.03</v>
      </c>
      <c r="O75" s="282"/>
      <c r="P75" s="280">
        <f t="shared" si="27"/>
        <v>0</v>
      </c>
      <c r="Q75" s="281">
        <f>'Tabella-Z2'!J50</f>
        <v>0.01</v>
      </c>
      <c r="R75" s="282"/>
      <c r="S75" s="280">
        <f t="shared" si="28"/>
        <v>0</v>
      </c>
      <c r="T75" s="281">
        <f>'Tabella-Z2'!J50</f>
        <v>0.01</v>
      </c>
      <c r="U75" s="282"/>
      <c r="V75" s="280">
        <f t="shared" si="29"/>
        <v>0</v>
      </c>
      <c r="W75" s="281">
        <f>'Tabella-Z2'!J50</f>
        <v>0.01</v>
      </c>
      <c r="X75" s="282"/>
      <c r="Y75" s="280">
        <f t="shared" si="21"/>
        <v>0</v>
      </c>
      <c r="Z75" s="281">
        <f>'Tabella-Z2'!L50</f>
        <v>0.03</v>
      </c>
      <c r="AA75" s="282"/>
      <c r="AB75" s="280">
        <f t="shared" si="22"/>
        <v>0</v>
      </c>
      <c r="AC75" s="281">
        <f>'Tabella-Z2'!M50</f>
        <v>0.01</v>
      </c>
      <c r="AD75" s="704" t="s">
        <v>3</v>
      </c>
      <c r="AE75" s="355"/>
      <c r="AF75" s="355"/>
      <c r="AG75" s="282"/>
      <c r="AH75" s="280">
        <f t="shared" si="24"/>
        <v>0</v>
      </c>
      <c r="AI75" s="281">
        <f>'Tabella-Z2'!O50</f>
        <v>0.03</v>
      </c>
      <c r="AJ75" s="354" t="s">
        <v>3</v>
      </c>
      <c r="AK75" s="355"/>
      <c r="AL75" s="356"/>
      <c r="AM75" s="4"/>
    </row>
    <row r="76" spans="1:68" ht="18" customHeight="1" outlineLevel="1" x14ac:dyDescent="0.2">
      <c r="A76" s="1"/>
      <c r="B76" s="488"/>
      <c r="C76" s="491"/>
      <c r="D76" s="239" t="s">
        <v>536</v>
      </c>
      <c r="E76" s="346" t="s">
        <v>314</v>
      </c>
      <c r="F76" s="352"/>
      <c r="G76" s="353"/>
      <c r="H76" s="55"/>
      <c r="I76" s="279"/>
      <c r="J76" s="280">
        <f t="shared" si="25"/>
        <v>0</v>
      </c>
      <c r="K76" s="281">
        <f>'Tabella-Z2'!G51</f>
        <v>0.03</v>
      </c>
      <c r="L76" s="282"/>
      <c r="M76" s="280">
        <f t="shared" si="26"/>
        <v>0</v>
      </c>
      <c r="N76" s="281">
        <f>'Tabella-Z2'!H51</f>
        <v>0.03</v>
      </c>
      <c r="O76" s="282"/>
      <c r="P76" s="280">
        <f t="shared" si="27"/>
        <v>0</v>
      </c>
      <c r="Q76" s="281">
        <f>'Tabella-Z2'!J51</f>
        <v>0.03</v>
      </c>
      <c r="R76" s="282"/>
      <c r="S76" s="280">
        <f t="shared" si="28"/>
        <v>0</v>
      </c>
      <c r="T76" s="281">
        <f>'Tabella-Z2'!J51</f>
        <v>0.03</v>
      </c>
      <c r="U76" s="282"/>
      <c r="V76" s="280">
        <f t="shared" si="29"/>
        <v>0</v>
      </c>
      <c r="W76" s="281">
        <f>'Tabella-Z2'!J51</f>
        <v>0.03</v>
      </c>
      <c r="X76" s="382" t="s">
        <v>3</v>
      </c>
      <c r="Y76" s="355"/>
      <c r="Z76" s="355"/>
      <c r="AA76" s="704" t="s">
        <v>3</v>
      </c>
      <c r="AB76" s="355"/>
      <c r="AC76" s="355"/>
      <c r="AD76" s="704" t="s">
        <v>3</v>
      </c>
      <c r="AE76" s="355"/>
      <c r="AF76" s="355"/>
      <c r="AG76" s="704" t="s">
        <v>3</v>
      </c>
      <c r="AH76" s="355"/>
      <c r="AI76" s="355"/>
      <c r="AJ76" s="354" t="s">
        <v>3</v>
      </c>
      <c r="AK76" s="355"/>
      <c r="AL76" s="356"/>
      <c r="AM76" s="283"/>
    </row>
    <row r="77" spans="1:68" ht="18" customHeight="1" outlineLevel="1" x14ac:dyDescent="0.2">
      <c r="A77" s="1"/>
      <c r="B77" s="488"/>
      <c r="C77" s="491"/>
      <c r="D77" s="239" t="s">
        <v>537</v>
      </c>
      <c r="E77" s="346" t="s">
        <v>538</v>
      </c>
      <c r="F77" s="347"/>
      <c r="G77" s="348"/>
      <c r="H77" s="55"/>
      <c r="I77" s="279"/>
      <c r="J77" s="280">
        <f t="shared" si="25"/>
        <v>0</v>
      </c>
      <c r="K77" s="281">
        <f>'Tabella-Z2'!G52</f>
        <v>5.0000000000000001E-3</v>
      </c>
      <c r="L77" s="282"/>
      <c r="M77" s="280">
        <f t="shared" si="26"/>
        <v>0</v>
      </c>
      <c r="N77" s="281">
        <f>'Tabella-Z2'!H52</f>
        <v>5.0000000000000001E-3</v>
      </c>
      <c r="O77" s="282"/>
      <c r="P77" s="280">
        <f t="shared" si="27"/>
        <v>0</v>
      </c>
      <c r="Q77" s="281">
        <f>'Tabella-Z2'!J52</f>
        <v>5.0000000000000001E-3</v>
      </c>
      <c r="R77" s="282"/>
      <c r="S77" s="280">
        <f t="shared" si="28"/>
        <v>0</v>
      </c>
      <c r="T77" s="281">
        <f>'Tabella-Z2'!J52</f>
        <v>5.0000000000000001E-3</v>
      </c>
      <c r="U77" s="282"/>
      <c r="V77" s="280">
        <f t="shared" si="29"/>
        <v>0</v>
      </c>
      <c r="W77" s="281">
        <f>'Tabella-Z2'!J52</f>
        <v>5.0000000000000001E-3</v>
      </c>
      <c r="X77" s="382" t="s">
        <v>3</v>
      </c>
      <c r="Y77" s="355"/>
      <c r="Z77" s="355"/>
      <c r="AA77" s="704" t="s">
        <v>3</v>
      </c>
      <c r="AB77" s="355"/>
      <c r="AC77" s="355"/>
      <c r="AD77" s="704" t="s">
        <v>3</v>
      </c>
      <c r="AE77" s="355"/>
      <c r="AF77" s="355"/>
      <c r="AG77" s="704" t="s">
        <v>3</v>
      </c>
      <c r="AH77" s="355"/>
      <c r="AI77" s="355"/>
      <c r="AJ77" s="354" t="s">
        <v>3</v>
      </c>
      <c r="AK77" s="355"/>
      <c r="AL77" s="356"/>
      <c r="AM77" s="4"/>
    </row>
    <row r="78" spans="1:68" ht="18" customHeight="1" outlineLevel="1" x14ac:dyDescent="0.2">
      <c r="A78" s="1"/>
      <c r="B78" s="488"/>
      <c r="C78" s="491"/>
      <c r="D78" s="239" t="s">
        <v>539</v>
      </c>
      <c r="E78" s="346" t="s">
        <v>540</v>
      </c>
      <c r="F78" s="347"/>
      <c r="G78" s="348"/>
      <c r="H78" s="301"/>
      <c r="I78" s="302"/>
      <c r="J78" s="303">
        <f t="shared" si="25"/>
        <v>0</v>
      </c>
      <c r="K78" s="304">
        <f>'Tabella-Z2'!G53</f>
        <v>0.01</v>
      </c>
      <c r="L78" s="305"/>
      <c r="M78" s="303">
        <f t="shared" si="26"/>
        <v>0</v>
      </c>
      <c r="N78" s="304">
        <f>'Tabella-Z2'!H53</f>
        <v>0.01</v>
      </c>
      <c r="O78" s="305"/>
      <c r="P78" s="303">
        <f t="shared" si="27"/>
        <v>0</v>
      </c>
      <c r="Q78" s="304">
        <f>'Tabella-Z2'!J53</f>
        <v>0.01</v>
      </c>
      <c r="R78" s="305"/>
      <c r="S78" s="303">
        <f t="shared" si="28"/>
        <v>0</v>
      </c>
      <c r="T78" s="304">
        <f>'Tabella-Z2'!J53</f>
        <v>0.01</v>
      </c>
      <c r="U78" s="305"/>
      <c r="V78" s="303">
        <f t="shared" si="29"/>
        <v>0</v>
      </c>
      <c r="W78" s="304">
        <f>'Tabella-Z2'!J53</f>
        <v>0.01</v>
      </c>
      <c r="X78" s="305"/>
      <c r="Y78" s="303">
        <f t="shared" ref="Y78:Y87" si="32">IF(X$17=0,0,(IF($H78="X",Z78,IF(X78="X",Z78,0))))</f>
        <v>0</v>
      </c>
      <c r="Z78" s="304">
        <f>'Tabella-Z2'!L53</f>
        <v>0.01</v>
      </c>
      <c r="AA78" s="305"/>
      <c r="AB78" s="303">
        <f t="shared" ref="AB78:AB87" si="33">IF(AA$17=0,0,(IF($H78="X",AC78,IF(AA78="X",AC78,0))))</f>
        <v>0</v>
      </c>
      <c r="AC78" s="304">
        <f>'Tabella-Z2'!M53</f>
        <v>0.01</v>
      </c>
      <c r="AD78" s="305"/>
      <c r="AE78" s="303">
        <f t="shared" ref="AE78:AE87" si="34">IF(AD$17=0,0,(IF($H78="X",AF78,IF(AD78="X",AF78,0))))</f>
        <v>0</v>
      </c>
      <c r="AF78" s="304">
        <f>'Tabella-Z2'!N53</f>
        <v>0.01</v>
      </c>
      <c r="AG78" s="305"/>
      <c r="AH78" s="303">
        <f t="shared" ref="AH78:AH87" si="35">IF(AG$17=0,0,(IF($H78="X",AI78,IF(AG78="X",AI78,0))))</f>
        <v>0</v>
      </c>
      <c r="AI78" s="304">
        <f>'Tabella-Z2'!O53</f>
        <v>0.01</v>
      </c>
      <c r="AJ78" s="503" t="s">
        <v>3</v>
      </c>
      <c r="AK78" s="504"/>
      <c r="AL78" s="505"/>
      <c r="AM78" s="4"/>
    </row>
    <row r="79" spans="1:68" ht="18" customHeight="1" outlineLevel="1" x14ac:dyDescent="0.2">
      <c r="A79" s="1"/>
      <c r="B79" s="488"/>
      <c r="C79" s="491"/>
      <c r="D79" s="529" t="s">
        <v>541</v>
      </c>
      <c r="E79" s="403" t="s">
        <v>542</v>
      </c>
      <c r="F79" s="239" t="s">
        <v>479</v>
      </c>
      <c r="G79" s="337">
        <v>5000000</v>
      </c>
      <c r="H79" s="480"/>
      <c r="I79" s="536"/>
      <c r="J79" s="307">
        <f>IF(I$17=0,0,IF(I$17&gt;0,(IF($H$79="X",K79,IF(I$79="X",K79,0))),0))</f>
        <v>0</v>
      </c>
      <c r="K79" s="308">
        <f>'Tabella-Z2'!G54</f>
        <v>0.03</v>
      </c>
      <c r="L79" s="386"/>
      <c r="M79" s="307">
        <f>IF(L$17=0,0,IF(L$17&gt;0,(IF($H$79="X",N79,IF(L$79="X",N79,0))),0))</f>
        <v>0</v>
      </c>
      <c r="N79" s="308">
        <f>'Tabella-Z2'!H54</f>
        <v>3.5000000000000003E-2</v>
      </c>
      <c r="O79" s="386"/>
      <c r="P79" s="307">
        <f>IF(O$17=0,0,IF(O$17&gt;0,(IF($H$79="X",Q79,IF(O$79="X",Q79,0))),0))</f>
        <v>0</v>
      </c>
      <c r="Q79" s="308">
        <f>'Tabella-Z2'!J54</f>
        <v>0.03</v>
      </c>
      <c r="R79" s="386"/>
      <c r="S79" s="307">
        <f>IF(R$17=0,0,IF(R$17&gt;0,(IF($H$79="X",T79,IF(R$79="X",T79,0))),0))</f>
        <v>0</v>
      </c>
      <c r="T79" s="308">
        <f>'Tabella-Z2'!J54</f>
        <v>0.03</v>
      </c>
      <c r="U79" s="386"/>
      <c r="V79" s="307">
        <f>IF(U$17=0,0,IF(U$17&gt;0,(IF($H$79="X",W79,IF(U$79="X",W79,0))),0))</f>
        <v>0</v>
      </c>
      <c r="W79" s="308">
        <f>'Tabella-Z2'!J54</f>
        <v>0.03</v>
      </c>
      <c r="X79" s="386"/>
      <c r="Y79" s="307">
        <f>IF(X$17=0,0,IF(X$17&gt;0,(IF($H$79="X",Z79,IF(X$79="X",Z79,0))),0))</f>
        <v>0</v>
      </c>
      <c r="Z79" s="308">
        <f>'Tabella-Z2'!L54</f>
        <v>3.5000000000000003E-2</v>
      </c>
      <c r="AA79" s="386"/>
      <c r="AB79" s="307">
        <f>IF(AA$17=0,0,IF(AA$17&gt;0,(IF($H$79="X",AC79,IF(AA$79="X",AC79,0))),0))</f>
        <v>0</v>
      </c>
      <c r="AC79" s="308">
        <f>'Tabella-Z2'!M54</f>
        <v>3.5000000000000003E-2</v>
      </c>
      <c r="AD79" s="386"/>
      <c r="AE79" s="307">
        <f>IF(AD$17=0,0,IF(AD$17&gt;0,(IF($H$79="X",AF79,IF(AD$79="X",AF79,0))),0))</f>
        <v>0</v>
      </c>
      <c r="AF79" s="308">
        <f>'Tabella-Z2'!N54</f>
        <v>0.03</v>
      </c>
      <c r="AG79" s="386"/>
      <c r="AH79" s="307">
        <f>IF(AG$17=0,0,IF(AG$17&gt;0,(IF($H$79="X",AI79,IF(AG$79="X",AI79,0))),0))</f>
        <v>0</v>
      </c>
      <c r="AI79" s="308">
        <f>'Tabella-Z2'!O54</f>
        <v>3.5000000000000003E-2</v>
      </c>
      <c r="AJ79" s="506" t="s">
        <v>3</v>
      </c>
      <c r="AK79" s="507"/>
      <c r="AL79" s="508"/>
      <c r="AM79" s="283"/>
      <c r="AN79" s="313">
        <f>IF($I$17&gt;$G79,$G79*J79,$I$17*J79)</f>
        <v>0</v>
      </c>
      <c r="AQ79" s="313">
        <f>IF($L$17&gt;$G79,$G79*M79,$L$17*M79)</f>
        <v>0</v>
      </c>
      <c r="AT79" s="313">
        <f>IF($O$17&gt;$G79,$G79*P79,$O$17*P79)</f>
        <v>0</v>
      </c>
      <c r="AU79" s="313"/>
      <c r="AW79" s="313">
        <f>IF($R$17&gt;$G79,$G79*S79,$R$17*S79)</f>
        <v>0</v>
      </c>
      <c r="AZ79" s="313">
        <f>IF($U$17&gt;$G79,$G79*V79,$U$17*V79)</f>
        <v>0</v>
      </c>
      <c r="BC79" s="313">
        <f>IF($X$17&gt;$G79,$G79*Y79,$X$17*Y79)</f>
        <v>0</v>
      </c>
      <c r="BF79" s="313">
        <f>IF($AA$17&gt;$G79,$G79*AB79,$AA$17*AB79)</f>
        <v>0</v>
      </c>
      <c r="BI79" s="313">
        <f>IF($AD$17&gt;$G79,$G79*AE79,$AD$17*AE79)</f>
        <v>0</v>
      </c>
      <c r="BL79" s="313">
        <f>IF($AG$17&gt;$G79,$G79*AH79,$AG$17*AH79)</f>
        <v>0</v>
      </c>
      <c r="BO79" s="313">
        <f>IF($AJ$17&gt;$G79,$G79*AK79,$AJ$17*AK79)</f>
        <v>0</v>
      </c>
    </row>
    <row r="80" spans="1:68" ht="18" customHeight="1" outlineLevel="1" x14ac:dyDescent="0.2">
      <c r="A80" s="1"/>
      <c r="B80" s="488"/>
      <c r="C80" s="491"/>
      <c r="D80" s="530"/>
      <c r="E80" s="561"/>
      <c r="F80" s="239" t="s">
        <v>480</v>
      </c>
      <c r="G80" s="337">
        <v>20000000</v>
      </c>
      <c r="H80" s="481"/>
      <c r="I80" s="537"/>
      <c r="J80" s="280">
        <f>IF(I$17=0,0,IF(I$17&gt;$G79,(IF($H$79="X",K80,IF(I$79="X",K80,0))),0))</f>
        <v>0</v>
      </c>
      <c r="K80" s="281">
        <f>'Tabella-Z2'!G55</f>
        <v>1.4999999999999999E-2</v>
      </c>
      <c r="L80" s="387"/>
      <c r="M80" s="280">
        <f>IF(L$17=0,0,IF(L$17&gt;$G79,(IF($H$79="X",N80,IF(L$79="X",N80,0))),0))</f>
        <v>0</v>
      </c>
      <c r="N80" s="281">
        <f>'Tabella-Z2'!H55</f>
        <v>0.02</v>
      </c>
      <c r="O80" s="387"/>
      <c r="P80" s="280">
        <f>IF(O$17=0,0,IF(O$17&gt;$G79,(IF($H$79="X",Q80,IF(O$79="X",Q80,0))),0))</f>
        <v>0</v>
      </c>
      <c r="Q80" s="281">
        <f>'Tabella-Z2'!J55</f>
        <v>1.4999999999999999E-2</v>
      </c>
      <c r="R80" s="387"/>
      <c r="S80" s="280">
        <f>IF(R$17=0,0,IF(R$17&gt;$G79,(IF($H$79="X",T80,IF(R$79="X",T80,0))),0))</f>
        <v>0</v>
      </c>
      <c r="T80" s="281">
        <f>'Tabella-Z2'!J55</f>
        <v>1.4999999999999999E-2</v>
      </c>
      <c r="U80" s="387"/>
      <c r="V80" s="280">
        <f>IF(U$17=0,0,IF(U$17&gt;$G79,(IF($H$79="X",W80,IF(U$79="X",W80,0))),0))</f>
        <v>0</v>
      </c>
      <c r="W80" s="281">
        <f>'Tabella-Z2'!J55</f>
        <v>1.4999999999999999E-2</v>
      </c>
      <c r="X80" s="387"/>
      <c r="Y80" s="280">
        <f>IF(X$17=0,0,IF(X$17&gt;$G79,(IF($H$79="X",Z80,IF(X$79="X",Z80,0))),0))</f>
        <v>0</v>
      </c>
      <c r="Z80" s="281">
        <f>'Tabella-Z2'!L55</f>
        <v>0.02</v>
      </c>
      <c r="AA80" s="387"/>
      <c r="AB80" s="280">
        <f>IF(AA$17=0,0,IF(AA$17&gt;$G79,(IF($H$79="X",AC80,IF(AA$79="X",AC80,0))),0))</f>
        <v>0</v>
      </c>
      <c r="AC80" s="281">
        <f>'Tabella-Z2'!M55</f>
        <v>0.02</v>
      </c>
      <c r="AD80" s="387"/>
      <c r="AE80" s="280">
        <f>IF(AD$17=0,0,IF(AD$17&gt;$G79,(IF($H$79="X",AF80,IF(AD$79="X",AF80,0))),0))</f>
        <v>0</v>
      </c>
      <c r="AF80" s="281">
        <f>'Tabella-Z2'!N55</f>
        <v>1.4999999999999999E-2</v>
      </c>
      <c r="AG80" s="387"/>
      <c r="AH80" s="280">
        <f>IF(AG$17=0,0,IF(AG$17&gt;$G79,(IF($H$79="X",AI80,IF(AG$79="X",AI80,0))),0))</f>
        <v>0</v>
      </c>
      <c r="AI80" s="281">
        <f>'Tabella-Z2'!O55</f>
        <v>0.02</v>
      </c>
      <c r="AJ80" s="354" t="s">
        <v>3</v>
      </c>
      <c r="AK80" s="355"/>
      <c r="AL80" s="356"/>
      <c r="AM80" s="283"/>
      <c r="AN80" s="313">
        <f>IF($I$17&gt;$G79,IF($I$17&gt;$G80,($G80-$G79)*J80,($I$17-$G79)*J80),0)</f>
        <v>0</v>
      </c>
      <c r="AQ80" s="313">
        <f>IF($L$17&gt;$G79,IF($L$17&gt;$G80,($G80-$G79)*M80,($L$17-$G79)*M80),0)</f>
        <v>0</v>
      </c>
      <c r="AT80" s="313">
        <f>IF($O$17&gt;$G79,IF($O$17&gt;$G80,($G80-$G79)*P80,($O$17-$G79)*P80),0)</f>
        <v>0</v>
      </c>
      <c r="AU80" s="313"/>
      <c r="AW80" s="313">
        <f>IF($R$17&gt;$G79,IF($R$17&gt;$G80,($G80-$G79)*S80,($R$17-$G79)*S80),0)</f>
        <v>0</v>
      </c>
      <c r="AZ80" s="313">
        <f>IF($U$17&gt;$G79,IF($U$17&gt;$G80,($G80-$G79)*V80,($U$17-$G79)*V80),0)</f>
        <v>0</v>
      </c>
      <c r="BC80" s="313">
        <f>IF($X$17&gt;$G79,IF($X$17&gt;$G80,($G80-$G79)*Y80,($X$17-$G79)*Y80),0)</f>
        <v>0</v>
      </c>
      <c r="BF80" s="313">
        <f>IF($AA$17&gt;$G79,IF($AA$17&gt;$G80,($G80-$G79)*AB80,($AA$17-$G79)*AB80),0)</f>
        <v>0</v>
      </c>
      <c r="BI80" s="313">
        <f>IF($AD$17&gt;$G79,IF($AD$17&gt;$G80,($G80-$G79)*AE80,($AD$17-$G79)*AE80),0)</f>
        <v>0</v>
      </c>
      <c r="BL80" s="313">
        <f>IF($AG$17&gt;$G79,IF($AG$17&gt;$G80,($G80-$G79)*AH80,($AG$17-$G79)*AH80),0)</f>
        <v>0</v>
      </c>
      <c r="BO80" s="313">
        <f>IF($AJ$17&gt;$G79,IF($AJ$17&gt;$G80,($G80-$G79)*AK80,($AJ$17-$G79)*AK80),0)</f>
        <v>0</v>
      </c>
    </row>
    <row r="81" spans="1:68" ht="18" customHeight="1" outlineLevel="1" x14ac:dyDescent="0.2">
      <c r="A81" s="1"/>
      <c r="B81" s="488"/>
      <c r="C81" s="491"/>
      <c r="D81" s="531"/>
      <c r="E81" s="520"/>
      <c r="F81" s="239" t="s">
        <v>481</v>
      </c>
      <c r="G81" s="338"/>
      <c r="H81" s="482"/>
      <c r="I81" s="538"/>
      <c r="J81" s="59">
        <f>IF(I$17=0,0,IF(I$17&gt;$G80,(IF($H79="X",K81,IF(I$79="X",K81,0))),0))</f>
        <v>0</v>
      </c>
      <c r="K81" s="60">
        <f>'Tabella-Z2'!G56</f>
        <v>5.0000000000000001E-3</v>
      </c>
      <c r="L81" s="388"/>
      <c r="M81" s="59">
        <f>IF(L$17=0,0,IF(L$17&gt;$G80,(IF($H79="X",N81,IF(L$79="X",N81,0))),0))</f>
        <v>0</v>
      </c>
      <c r="N81" s="60">
        <f>'Tabella-Z2'!H56</f>
        <v>8.0000000000000002E-3</v>
      </c>
      <c r="O81" s="388"/>
      <c r="P81" s="59">
        <f>IF(O$17=0,0,IF(O$17&gt;$G80,(IF($H79="X",Q81,IF(O$79="X",Q81,0))),0))</f>
        <v>0</v>
      </c>
      <c r="Q81" s="60">
        <f>'Tabella-Z2'!J56</f>
        <v>5.0000000000000001E-3</v>
      </c>
      <c r="R81" s="388"/>
      <c r="S81" s="59">
        <f>IF(R$17=0,0,IF(R$17&gt;$G80,(IF($H79="X",T81,IF(R$79="X",T81,0))),0))</f>
        <v>0</v>
      </c>
      <c r="T81" s="60">
        <f>'Tabella-Z2'!J56</f>
        <v>5.0000000000000001E-3</v>
      </c>
      <c r="U81" s="388"/>
      <c r="V81" s="59">
        <f>IF(U$17=0,0,IF(U$17&gt;$G80,(IF($H79="X",W81,IF(U$79="X",W81,0))),0))</f>
        <v>0</v>
      </c>
      <c r="W81" s="60">
        <f>'Tabella-Z2'!J56</f>
        <v>5.0000000000000001E-3</v>
      </c>
      <c r="X81" s="388"/>
      <c r="Y81" s="59">
        <f>IF(X$17=0,0,IF(X$17&gt;$G80,(IF($H79="X",Z81,IF(X$79="X",Z81,0))),0))</f>
        <v>0</v>
      </c>
      <c r="Z81" s="60">
        <f>'Tabella-Z2'!L56</f>
        <v>8.0000000000000002E-3</v>
      </c>
      <c r="AA81" s="388"/>
      <c r="AB81" s="59">
        <f>IF(AA$17=0,0,IF(AA$17&gt;$G80,(IF($H79="X",AC81,IF(AA$79="X",AC81,0))),0))</f>
        <v>0</v>
      </c>
      <c r="AC81" s="60">
        <f>'Tabella-Z2'!M56</f>
        <v>8.0000000000000002E-3</v>
      </c>
      <c r="AD81" s="388"/>
      <c r="AE81" s="59">
        <f>IF(AD$17=0,0,IF(AD$17&gt;$G80,(IF($H79="X",AF81,IF(AD$79="X",AF81,0))),0))</f>
        <v>0</v>
      </c>
      <c r="AF81" s="60">
        <f>'Tabella-Z2'!N56</f>
        <v>5.0000000000000001E-3</v>
      </c>
      <c r="AG81" s="388"/>
      <c r="AH81" s="59">
        <f>IF(AG$17=0,0,IF(AG$17&gt;$G80,(IF($H79="X",AI81,IF(AG$79="X",AI81,0))),0))</f>
        <v>0</v>
      </c>
      <c r="AI81" s="60">
        <f>'Tabella-Z2'!O56</f>
        <v>8.0000000000000002E-3</v>
      </c>
      <c r="AJ81" s="512" t="s">
        <v>3</v>
      </c>
      <c r="AK81" s="511"/>
      <c r="AL81" s="513"/>
      <c r="AM81" s="4"/>
      <c r="AN81" s="313">
        <f>IF($I$17&gt;$G80,($I$17-$G80)*J81,0)</f>
        <v>0</v>
      </c>
      <c r="AO81" s="344">
        <f>IF(I$17=0,0,SUM(AN79:AN81)/I$17)</f>
        <v>0</v>
      </c>
      <c r="AQ81" s="313">
        <f>IF($L$17&gt;$G80,($L$17-$G80)*M81,0)</f>
        <v>0</v>
      </c>
      <c r="AR81" s="344">
        <f>IF(L$17=0,0,SUM(AQ79:AQ81)/L$17)</f>
        <v>0</v>
      </c>
      <c r="AT81" s="313">
        <f>IF($O$17&gt;$G80,($O$17-$G80)*P81,0)</f>
        <v>0</v>
      </c>
      <c r="AU81" s="344">
        <f>IF(O$17=0,0,SUM(AT79:AT81)/O$17)</f>
        <v>0</v>
      </c>
      <c r="AW81" s="313">
        <f>IF($R$17&gt;$G80,($R$17-$G80)*S81,0)</f>
        <v>0</v>
      </c>
      <c r="AX81" s="344">
        <f>IF(R$17=0,0,SUM(AW79:AW81)/R$17)</f>
        <v>0</v>
      </c>
      <c r="AZ81" s="313">
        <f>IF($U$17&gt;$G80,($U$17-$G80)*V81,0)</f>
        <v>0</v>
      </c>
      <c r="BA81" s="344">
        <f>IF(U$17=0,0,SUM(AZ79:AZ81)/U$17)</f>
        <v>0</v>
      </c>
      <c r="BC81" s="313">
        <f>IF($X$17&gt;$G80,($X$17-$G80)*Y81,0)</f>
        <v>0</v>
      </c>
      <c r="BD81" s="344">
        <f>IF(X$17=0,0,SUM(BC79:BC81)/X$17)</f>
        <v>0</v>
      </c>
      <c r="BF81" s="313">
        <f>IF($AA$17&gt;$G80,($AA$17-$G80)*AB81,0)</f>
        <v>0</v>
      </c>
      <c r="BG81" s="344">
        <f>IF(AA$17=0,0,SUM(BF79:BF81)/AA$17)</f>
        <v>0</v>
      </c>
      <c r="BI81" s="313">
        <f>IF($AD$17&gt;$G80,($AD$17-$G80)*AE81,0)</f>
        <v>0</v>
      </c>
      <c r="BJ81" s="344">
        <f>IF(AD$17=0,0,SUM(BI79:BI81)/AD$17)</f>
        <v>0</v>
      </c>
      <c r="BL81" s="313">
        <f>IF($AG$17&gt;$G80,($AG$17-$G80)*AH81,0)</f>
        <v>0</v>
      </c>
      <c r="BM81" s="344">
        <f>IF(AG$17=0,0,SUM(BL79:BL81)/AG$17)</f>
        <v>0</v>
      </c>
      <c r="BO81" s="313">
        <f>IF($AJ$17&gt;$G80,($AJ$17-$G80)*AK81,0)</f>
        <v>0</v>
      </c>
      <c r="BP81" s="344">
        <f>IF(AJ$17=0,0,SUM(BO79:BO81)/AJ$17)</f>
        <v>0</v>
      </c>
    </row>
    <row r="82" spans="1:68" ht="18" customHeight="1" outlineLevel="1" x14ac:dyDescent="0.2">
      <c r="A82" s="1"/>
      <c r="B82" s="488"/>
      <c r="C82" s="491"/>
      <c r="D82" s="529" t="s">
        <v>543</v>
      </c>
      <c r="E82" s="403" t="s">
        <v>544</v>
      </c>
      <c r="F82" s="239" t="s">
        <v>479</v>
      </c>
      <c r="G82" s="337">
        <v>5000000</v>
      </c>
      <c r="H82" s="480"/>
      <c r="I82" s="536"/>
      <c r="J82" s="307">
        <f>IF(I$17=0,0,IF(I$17&gt;0,(IF($H$82="X",K82,IF(I$82="X",K82,0))),0))</f>
        <v>0</v>
      </c>
      <c r="K82" s="308">
        <f>'Tabella-Z2'!G57</f>
        <v>1.7999999999999999E-2</v>
      </c>
      <c r="L82" s="386"/>
      <c r="M82" s="307">
        <f>IF(L$17=0,0,IF(L$17&gt;0,(IF($H$82="X",N82,IF(L$82="X",N82,0))),0))</f>
        <v>0</v>
      </c>
      <c r="N82" s="308">
        <f>'Tabella-Z2'!H57</f>
        <v>0.02</v>
      </c>
      <c r="O82" s="386"/>
      <c r="P82" s="307">
        <f>IF(O$17=0,0,IF(O$17&gt;0,(IF($H$82="X",Q82,IF(O$82="X",Q82,0))),0))</f>
        <v>0</v>
      </c>
      <c r="Q82" s="308">
        <f>'Tabella-Z2'!J57</f>
        <v>1.7999999999999999E-2</v>
      </c>
      <c r="R82" s="386"/>
      <c r="S82" s="307">
        <f>IF(R$17=0,0,IF(R$17&gt;0,(IF($H$82="X",T82,IF(R$82="X",T82,0))),0))</f>
        <v>0</v>
      </c>
      <c r="T82" s="308">
        <f>'Tabella-Z2'!J57</f>
        <v>1.7999999999999999E-2</v>
      </c>
      <c r="U82" s="386"/>
      <c r="V82" s="307">
        <f>IF(U$17=0,0,IF(U$17&gt;0,(IF($H$82="X",W82,IF(U$82="X",W82,0))),0))</f>
        <v>0</v>
      </c>
      <c r="W82" s="308">
        <f>'Tabella-Z2'!J57</f>
        <v>1.7999999999999999E-2</v>
      </c>
      <c r="X82" s="386"/>
      <c r="Y82" s="307">
        <f>IF(X$17=0,0,IF(X$17&gt;0,(IF($H$82="X",Z82,IF(X$82="X",Z82,0))),0))</f>
        <v>0</v>
      </c>
      <c r="Z82" s="308">
        <f>'Tabella-Z2'!L57</f>
        <v>0.02</v>
      </c>
      <c r="AA82" s="386"/>
      <c r="AB82" s="307">
        <f>IF(AA$17=0,0,IF(AA$17&gt;0,(IF($H$82="X",AC82,IF(AA$82="X",AC82,0))),0))</f>
        <v>0</v>
      </c>
      <c r="AC82" s="308">
        <f>'Tabella-Z2'!M57</f>
        <v>0.02</v>
      </c>
      <c r="AD82" s="386"/>
      <c r="AE82" s="307">
        <f>IF(AD$17=0,0,IF(AD$17&gt;0,(IF($H$82="X",AF82,IF(AD$82="X",AF82,0))),0))</f>
        <v>0</v>
      </c>
      <c r="AF82" s="308">
        <f>'Tabella-Z2'!N57</f>
        <v>1.7999999999999999E-2</v>
      </c>
      <c r="AG82" s="386"/>
      <c r="AH82" s="307">
        <f>IF(AG$17=0,0,IF(AG$17&gt;0,(IF($H$82="X",AI82,IF(AG$82="X",AI82,0))),0))</f>
        <v>0</v>
      </c>
      <c r="AI82" s="308">
        <f>'Tabella-Z2'!O57</f>
        <v>0.02</v>
      </c>
      <c r="AJ82" s="506" t="s">
        <v>3</v>
      </c>
      <c r="AK82" s="507"/>
      <c r="AL82" s="508"/>
      <c r="AM82" s="4"/>
      <c r="AN82" s="313">
        <f>IF($I$17&gt;$G82,$G82*J82,$I$17*J82)</f>
        <v>0</v>
      </c>
      <c r="AQ82" s="313">
        <f>IF($L$17&gt;$G82,$G82*M82,$L$17*M82)</f>
        <v>0</v>
      </c>
      <c r="AT82" s="313">
        <f>IF($O$17&gt;$G82,$G82*P82,$O$17*P82)</f>
        <v>0</v>
      </c>
      <c r="AW82" s="313">
        <f>IF($R$17&gt;$G82,$G82*S82,$R$17*S82)</f>
        <v>0</v>
      </c>
      <c r="AZ82" s="313">
        <f>IF($U$17&gt;$G82,$G82*V82,$U$17*V82)</f>
        <v>0</v>
      </c>
      <c r="BC82" s="313">
        <f>IF($X$17&gt;$G82,$G82*Y82,$X$17*Y82)</f>
        <v>0</v>
      </c>
      <c r="BF82" s="313">
        <f>IF($AA$17&gt;$G82,$G82*AB82,$AA$17*AB82)</f>
        <v>0</v>
      </c>
      <c r="BI82" s="313">
        <f>IF($AD$17&gt;$G82,$G82*AE82,$AD$17*AE82)</f>
        <v>0</v>
      </c>
      <c r="BL82" s="313">
        <f>IF($AG$17&gt;$G82,$G82*AH82,$AG$17*AH82)</f>
        <v>0</v>
      </c>
      <c r="BO82" s="313">
        <f>IF($AJ$17&gt;$G82,$G82*AK82,$AJ$17*AK82)</f>
        <v>0</v>
      </c>
    </row>
    <row r="83" spans="1:68" ht="18" customHeight="1" outlineLevel="1" x14ac:dyDescent="0.2">
      <c r="A83" s="1"/>
      <c r="B83" s="488"/>
      <c r="C83" s="491"/>
      <c r="D83" s="530"/>
      <c r="E83" s="561"/>
      <c r="F83" s="239" t="s">
        <v>480</v>
      </c>
      <c r="G83" s="337">
        <v>20000000</v>
      </c>
      <c r="H83" s="481"/>
      <c r="I83" s="537"/>
      <c r="J83" s="280">
        <f>IF(I$17=0,0,IF(I$17&gt;G82,(IF($H$82="X",K83,IF(I$82="X",K83,0))),0))</f>
        <v>0</v>
      </c>
      <c r="K83" s="281">
        <f>'Tabella-Z2'!G58</f>
        <v>8.0000000000000002E-3</v>
      </c>
      <c r="L83" s="387"/>
      <c r="M83" s="280">
        <f>IF(L$17=0,0,IF(L$17&gt;$G82,(IF($H$82="X",N83,IF(L$82="X",N83,0))),0))</f>
        <v>0</v>
      </c>
      <c r="N83" s="281">
        <f>'Tabella-Z2'!H58</f>
        <v>0.01</v>
      </c>
      <c r="O83" s="387"/>
      <c r="P83" s="280">
        <f>IF(O$17=0,0,IF(O$17&gt;$G82,(IF($H$82="X",Q83,IF(O$82="X",Q83,0))),0))</f>
        <v>0</v>
      </c>
      <c r="Q83" s="281">
        <f>'Tabella-Z2'!J58</f>
        <v>8.0000000000000002E-3</v>
      </c>
      <c r="R83" s="387"/>
      <c r="S83" s="280">
        <f>IF(R$17=0,0,IF(R$17&gt;$G82,(IF($H$82="X",T83,IF(R$82="X",T83,0))),0))</f>
        <v>0</v>
      </c>
      <c r="T83" s="281">
        <f>'Tabella-Z2'!J58</f>
        <v>8.0000000000000002E-3</v>
      </c>
      <c r="U83" s="387"/>
      <c r="V83" s="280">
        <f>IF(U$17=0,0,IF(U$17&gt;$G82,(IF($H$82="X",W83,IF(U$82="X",W83,0))),0))</f>
        <v>0</v>
      </c>
      <c r="W83" s="281">
        <f>'Tabella-Z2'!J58</f>
        <v>8.0000000000000002E-3</v>
      </c>
      <c r="X83" s="387"/>
      <c r="Y83" s="280">
        <f>IF(X$17=0,0,IF(X$17&gt;$G82,(IF($H$82="X",Z83,IF(X$82="X",Z83,0))),0))</f>
        <v>0</v>
      </c>
      <c r="Z83" s="281">
        <f>'Tabella-Z2'!L58</f>
        <v>0.01</v>
      </c>
      <c r="AA83" s="387"/>
      <c r="AB83" s="280">
        <f>IF(AA$17=0,0,IF(AA$17&gt;$G82,(IF($H$82="X",AC83,IF(AA$82="X",AC83,0))),0))</f>
        <v>0</v>
      </c>
      <c r="AC83" s="281">
        <f>'Tabella-Z2'!M58</f>
        <v>0.01</v>
      </c>
      <c r="AD83" s="387"/>
      <c r="AE83" s="280">
        <f>IF(AD$17=0,0,IF(AD$17&gt;$G82,(IF($H$82="X",AF83,IF(AD$82="X",AF83,0))),0))</f>
        <v>0</v>
      </c>
      <c r="AF83" s="281">
        <f>'Tabella-Z2'!N58</f>
        <v>8.0000000000000002E-3</v>
      </c>
      <c r="AG83" s="387"/>
      <c r="AH83" s="280">
        <f>IF(AG$17=0,0,IF(AG$17&gt;$G82,(IF($H$82="X",AI83,IF(AG$82="X",AI83,0))),0))</f>
        <v>0</v>
      </c>
      <c r="AI83" s="281">
        <f>'Tabella-Z2'!O58</f>
        <v>0.01</v>
      </c>
      <c r="AJ83" s="354" t="s">
        <v>3</v>
      </c>
      <c r="AK83" s="355"/>
      <c r="AL83" s="356"/>
      <c r="AM83" s="283"/>
      <c r="AN83" s="313">
        <f>IF($I$17&gt;$G82,IF($I$17&gt;$G83,($G83-$G82)*J83,($I$17-$G82)*J83),0)</f>
        <v>0</v>
      </c>
      <c r="AQ83" s="313">
        <f>IF($L$17&gt;$G82,IF($L$17&gt;$G83,($G83-$G82)*M83,($L$17-$G82)*M83),0)</f>
        <v>0</v>
      </c>
      <c r="AT83" s="313">
        <f>IF($O$17&gt;$G82,IF($O$17&gt;$G83,($G83-$G82)*P83,($O$17-$G82)*P83),0)</f>
        <v>0</v>
      </c>
      <c r="AW83" s="313">
        <f>IF($R$17&gt;$G82,IF($R$17&gt;$G83,($G83-$G82)*S83,($R$17-$G82)*S83),0)</f>
        <v>0</v>
      </c>
      <c r="AZ83" s="313">
        <f>IF($U$17&gt;$G82,IF($U$17&gt;$G83,($G83-$G82)*V83,($U$17-$G82)*V83),0)</f>
        <v>0</v>
      </c>
      <c r="BC83" s="313">
        <f>IF($X$17&gt;$G82,IF($X$17&gt;$G83,($G83-$G82)*Y83,($X$17-$G82)*Y83),0)</f>
        <v>0</v>
      </c>
      <c r="BF83" s="313">
        <f>IF($AA$17&gt;$G82,IF($AA$17&gt;$G83,($G83-$G82)*AB83,($AA$17-$G82)*AB83),0)</f>
        <v>0</v>
      </c>
      <c r="BI83" s="313">
        <f>IF($AD$17&gt;$G82,IF($AD$17&gt;$G83,($G83-$G82)*AE83,($AD$17-$G82)*AE83),0)</f>
        <v>0</v>
      </c>
      <c r="BL83" s="313">
        <f>IF($AG$17&gt;$G82,IF($AG$17&gt;$G83,($G83-$G82)*AH83,($AG$17-$G82)*AH83),0)</f>
        <v>0</v>
      </c>
      <c r="BO83" s="313">
        <f>IF($AJ$17&gt;$G82,IF($AJ$17&gt;$G83,($G83-$G82)*AK83,($AJ$17-$G82)*AK83),0)</f>
        <v>0</v>
      </c>
    </row>
    <row r="84" spans="1:68" ht="18" customHeight="1" outlineLevel="1" x14ac:dyDescent="0.2">
      <c r="A84" s="1"/>
      <c r="B84" s="488"/>
      <c r="C84" s="491"/>
      <c r="D84" s="531"/>
      <c r="E84" s="520"/>
      <c r="F84" s="239" t="s">
        <v>481</v>
      </c>
      <c r="G84" s="338"/>
      <c r="H84" s="482"/>
      <c r="I84" s="538"/>
      <c r="J84" s="59">
        <f>IF(I$17=0,0,IF(I$17&gt;$G83,(IF($H82="X",K84,IF(I$82="X",K84,0))),0))</f>
        <v>0</v>
      </c>
      <c r="K84" s="60">
        <f>'Tabella-Z2'!G59</f>
        <v>4.0000000000000001E-3</v>
      </c>
      <c r="L84" s="388"/>
      <c r="M84" s="59">
        <f>IF(L$17=0,0,IF(L$17&gt;$G83,(IF($H82="X",N84,IF(L$82="X",N84,0))),0))</f>
        <v>0</v>
      </c>
      <c r="N84" s="60">
        <f>'Tabella-Z2'!H59</f>
        <v>5.0000000000000001E-3</v>
      </c>
      <c r="O84" s="388"/>
      <c r="P84" s="59">
        <f>IF(O$17=0,0,IF(O$17&gt;$G83,(IF($H82="X",Q84,IF(O$82="X",Q84,0))),0))</f>
        <v>0</v>
      </c>
      <c r="Q84" s="60">
        <f>'Tabella-Z2'!J59</f>
        <v>4.0000000000000001E-3</v>
      </c>
      <c r="R84" s="388"/>
      <c r="S84" s="59">
        <f>IF(R$17=0,0,IF(R$17&gt;$G83,(IF($H82="X",T84,IF(R$82="X",T84,0))),0))</f>
        <v>0</v>
      </c>
      <c r="T84" s="60">
        <f>'Tabella-Z2'!J59</f>
        <v>4.0000000000000001E-3</v>
      </c>
      <c r="U84" s="388"/>
      <c r="V84" s="59">
        <f>IF(U$17=0,0,IF(U$17&gt;$G83,(IF($H82="X",W84,IF(U$82="X",W84,0))),0))</f>
        <v>0</v>
      </c>
      <c r="W84" s="60">
        <f>'Tabella-Z2'!J59</f>
        <v>4.0000000000000001E-3</v>
      </c>
      <c r="X84" s="388"/>
      <c r="Y84" s="59">
        <f>IF(X$17=0,0,IF(X$17&gt;$G83,(IF($H82="X",Z84,IF(X$82="X",Z84,0))),0))</f>
        <v>0</v>
      </c>
      <c r="Z84" s="60">
        <f>'Tabella-Z2'!L59</f>
        <v>5.0000000000000001E-3</v>
      </c>
      <c r="AA84" s="388"/>
      <c r="AB84" s="59">
        <f>IF(AA$17=0,0,IF(AA$17&gt;$G83,(IF($H82="X",AC84,IF(AA$82="X",AC84,0))),0))</f>
        <v>0</v>
      </c>
      <c r="AC84" s="60">
        <f>'Tabella-Z2'!M59</f>
        <v>5.0000000000000001E-3</v>
      </c>
      <c r="AD84" s="388"/>
      <c r="AE84" s="59">
        <f>IF(AD$17=0,0,IF(AD$17&gt;$G83,(IF($H82="X",AF84,IF(AD$82="X",AF84,0))),0))</f>
        <v>0</v>
      </c>
      <c r="AF84" s="60">
        <f>'Tabella-Z2'!N59</f>
        <v>4.0000000000000001E-3</v>
      </c>
      <c r="AG84" s="388"/>
      <c r="AH84" s="59">
        <f>IF(AG$17=0,0,IF(AG$17&gt;$G83,(IF($H82="X",AI84,IF(AG$82="X",AI84,0))),0))</f>
        <v>0</v>
      </c>
      <c r="AI84" s="60">
        <f>'Tabella-Z2'!O59</f>
        <v>5.0000000000000001E-3</v>
      </c>
      <c r="AJ84" s="512" t="s">
        <v>3</v>
      </c>
      <c r="AK84" s="511"/>
      <c r="AL84" s="513"/>
      <c r="AM84" s="4"/>
      <c r="AN84" s="313">
        <f>IF($I$17&gt;$G83,($I$17-$G83)*J84,0)</f>
        <v>0</v>
      </c>
      <c r="AO84" s="344">
        <f>IF(I$17=0,0,SUM(AN82:AN84)/I$17)</f>
        <v>0</v>
      </c>
      <c r="AQ84" s="313">
        <f>IF($L$17&gt;$G83,($L$17-$G83)*M84,0)</f>
        <v>0</v>
      </c>
      <c r="AR84" s="344">
        <f>IF(L$17=0,0,SUM(AQ82:AQ84)/L$17)</f>
        <v>0</v>
      </c>
      <c r="AT84" s="313">
        <f>IF($O$17&gt;$G83,($O$17-$G83)*P84,0)</f>
        <v>0</v>
      </c>
      <c r="AU84" s="344">
        <f>IF(O$17=0,0,SUM(AT82:AT84)/O$17)</f>
        <v>0</v>
      </c>
      <c r="AW84" s="313">
        <f>IF($R$17&gt;$G83,($R$17-$G83)*S84,0)</f>
        <v>0</v>
      </c>
      <c r="AX84" s="344">
        <f>IF(R$17=0,0,SUM(AW82:AW84)/R$17)</f>
        <v>0</v>
      </c>
      <c r="AZ84" s="313">
        <f>IF($U$17&gt;$G83,($U$17-$G83)*V84,0)</f>
        <v>0</v>
      </c>
      <c r="BA84" s="344">
        <f>IF(U$17=0,0,SUM(AZ82:AZ84)/U$17)</f>
        <v>0</v>
      </c>
      <c r="BC84" s="313">
        <f>IF($X$17&gt;$G83,($X$17-$G83)*Y84,0)</f>
        <v>0</v>
      </c>
      <c r="BD84" s="344">
        <f>IF(X$17=0,0,SUM(BC82:BC84)/X$17)</f>
        <v>0</v>
      </c>
      <c r="BF84" s="313">
        <f>IF($AA$17&gt;$G83,($AA$17-$G83)*AB84,0)</f>
        <v>0</v>
      </c>
      <c r="BG84" s="344">
        <f>IF(AA$17=0,0,SUM(BF82:BF84)/AA$17)</f>
        <v>0</v>
      </c>
      <c r="BI84" s="313">
        <f>IF($AD$17&gt;$G83,($AD$17-$G83)*AE84,0)</f>
        <v>0</v>
      </c>
      <c r="BJ84" s="344">
        <f>IF(AD$17=0,0,SUM(BI82:BI84)/AD$17)</f>
        <v>0</v>
      </c>
      <c r="BL84" s="313">
        <f>IF($AG$17&gt;$G83,($AG$17-$G83)*AH84,0)</f>
        <v>0</v>
      </c>
      <c r="BM84" s="344">
        <f>IF(AG$17=0,0,SUM(BL82:BL84)/AG$17)</f>
        <v>0</v>
      </c>
      <c r="BO84" s="313">
        <f>IF($AJ$17&gt;$G83,($AJ$17-$G83)*AK84,0)</f>
        <v>0</v>
      </c>
      <c r="BP84" s="344">
        <f>IF(AJ$17=0,0,SUM(BO82:BO84)/AJ$17)</f>
        <v>0</v>
      </c>
    </row>
    <row r="85" spans="1:68" ht="18" customHeight="1" outlineLevel="1" x14ac:dyDescent="0.2">
      <c r="A85" s="1"/>
      <c r="B85" s="488"/>
      <c r="C85" s="491"/>
      <c r="D85" s="239" t="s">
        <v>545</v>
      </c>
      <c r="E85" s="346" t="s">
        <v>546</v>
      </c>
      <c r="F85" s="347"/>
      <c r="G85" s="348"/>
      <c r="H85" s="53"/>
      <c r="I85" s="306"/>
      <c r="J85" s="265">
        <f t="shared" si="25"/>
        <v>0</v>
      </c>
      <c r="K85" s="266">
        <f>'Tabella-Z2'!G60</f>
        <v>0.01</v>
      </c>
      <c r="L85" s="264"/>
      <c r="M85" s="265">
        <f t="shared" si="26"/>
        <v>0</v>
      </c>
      <c r="N85" s="266">
        <f>'Tabella-Z2'!H60</f>
        <v>0.01</v>
      </c>
      <c r="O85" s="264"/>
      <c r="P85" s="265">
        <f t="shared" si="27"/>
        <v>0</v>
      </c>
      <c r="Q85" s="266">
        <f>'Tabella-Z2'!J60</f>
        <v>0.01</v>
      </c>
      <c r="R85" s="264"/>
      <c r="S85" s="265">
        <f t="shared" si="28"/>
        <v>0</v>
      </c>
      <c r="T85" s="266">
        <f>'Tabella-Z2'!J60</f>
        <v>0.01</v>
      </c>
      <c r="U85" s="264"/>
      <c r="V85" s="265">
        <f t="shared" si="29"/>
        <v>0</v>
      </c>
      <c r="W85" s="266">
        <f>'Tabella-Z2'!J60</f>
        <v>0.01</v>
      </c>
      <c r="X85" s="264"/>
      <c r="Y85" s="265">
        <f t="shared" si="32"/>
        <v>0</v>
      </c>
      <c r="Z85" s="266">
        <f>'Tabella-Z2'!L60</f>
        <v>0.01</v>
      </c>
      <c r="AA85" s="264"/>
      <c r="AB85" s="265">
        <f t="shared" si="33"/>
        <v>0</v>
      </c>
      <c r="AC85" s="266">
        <f>'Tabella-Z2'!M60</f>
        <v>0.01</v>
      </c>
      <c r="AD85" s="264"/>
      <c r="AE85" s="265">
        <f t="shared" si="34"/>
        <v>0</v>
      </c>
      <c r="AF85" s="266">
        <f>'Tabella-Z2'!N60</f>
        <v>0.01</v>
      </c>
      <c r="AG85" s="264"/>
      <c r="AH85" s="265">
        <f t="shared" si="35"/>
        <v>0</v>
      </c>
      <c r="AI85" s="266">
        <f>'Tabella-Z2'!O60</f>
        <v>0.01</v>
      </c>
      <c r="AJ85" s="349" t="s">
        <v>3</v>
      </c>
      <c r="AK85" s="350"/>
      <c r="AL85" s="351"/>
      <c r="AM85" s="4"/>
    </row>
    <row r="86" spans="1:68" ht="18" customHeight="1" outlineLevel="1" x14ac:dyDescent="0.2">
      <c r="A86" s="1"/>
      <c r="B86" s="488"/>
      <c r="C86" s="491"/>
      <c r="D86" s="239" t="s">
        <v>547</v>
      </c>
      <c r="E86" s="346" t="s">
        <v>548</v>
      </c>
      <c r="F86" s="347"/>
      <c r="G86" s="348"/>
      <c r="H86" s="327"/>
      <c r="I86" s="279"/>
      <c r="J86" s="280">
        <f t="shared" si="25"/>
        <v>0</v>
      </c>
      <c r="K86" s="281">
        <f>'Tabella-Z2'!G61</f>
        <v>0.06</v>
      </c>
      <c r="L86" s="282"/>
      <c r="M86" s="280">
        <f t="shared" si="26"/>
        <v>0</v>
      </c>
      <c r="N86" s="281">
        <f>'Tabella-Z2'!H61</f>
        <v>0.06</v>
      </c>
      <c r="O86" s="282"/>
      <c r="P86" s="280">
        <f t="shared" si="27"/>
        <v>0</v>
      </c>
      <c r="Q86" s="281">
        <f>'Tabella-Z2'!J61</f>
        <v>0.06</v>
      </c>
      <c r="R86" s="282"/>
      <c r="S86" s="280">
        <f t="shared" si="28"/>
        <v>0</v>
      </c>
      <c r="T86" s="281">
        <f>'Tabella-Z2'!J61</f>
        <v>0.06</v>
      </c>
      <c r="U86" s="282"/>
      <c r="V86" s="280">
        <f t="shared" si="29"/>
        <v>0</v>
      </c>
      <c r="W86" s="281">
        <f>'Tabella-Z2'!J61</f>
        <v>0.06</v>
      </c>
      <c r="X86" s="282"/>
      <c r="Y86" s="280">
        <f t="shared" si="32"/>
        <v>0</v>
      </c>
      <c r="Z86" s="281">
        <f>'Tabella-Z2'!L61</f>
        <v>0.06</v>
      </c>
      <c r="AA86" s="282"/>
      <c r="AB86" s="280">
        <f t="shared" si="33"/>
        <v>0</v>
      </c>
      <c r="AC86" s="281">
        <f>'Tabella-Z2'!M61</f>
        <v>0.06</v>
      </c>
      <c r="AD86" s="282"/>
      <c r="AE86" s="280">
        <f t="shared" si="34"/>
        <v>0</v>
      </c>
      <c r="AF86" s="281">
        <f>'Tabella-Z2'!N61</f>
        <v>0.06</v>
      </c>
      <c r="AG86" s="282"/>
      <c r="AH86" s="280">
        <f t="shared" si="35"/>
        <v>0</v>
      </c>
      <c r="AI86" s="281">
        <f>'Tabella-Z2'!O61</f>
        <v>0.06</v>
      </c>
      <c r="AJ86" s="324"/>
      <c r="AK86" s="325"/>
      <c r="AL86" s="326"/>
      <c r="AM86" s="4"/>
    </row>
    <row r="87" spans="1:68" ht="18" customHeight="1" outlineLevel="1" thickBot="1" x14ac:dyDescent="0.25">
      <c r="A87" s="1"/>
      <c r="B87" s="489"/>
      <c r="C87" s="492"/>
      <c r="D87" s="239" t="s">
        <v>692</v>
      </c>
      <c r="E87" s="346" t="s">
        <v>693</v>
      </c>
      <c r="F87" s="347"/>
      <c r="G87" s="348"/>
      <c r="H87" s="328"/>
      <c r="I87" s="279"/>
      <c r="J87" s="280">
        <f t="shared" si="25"/>
        <v>0</v>
      </c>
      <c r="K87" s="281">
        <f>'Tabella-Z2'!G62</f>
        <v>0.01</v>
      </c>
      <c r="L87" s="282"/>
      <c r="M87" s="280">
        <f t="shared" si="26"/>
        <v>0</v>
      </c>
      <c r="N87" s="281">
        <f>'Tabella-Z2'!H62</f>
        <v>0.01</v>
      </c>
      <c r="O87" s="282"/>
      <c r="P87" s="280">
        <f t="shared" si="27"/>
        <v>0</v>
      </c>
      <c r="Q87" s="281">
        <f>'Tabella-Z2'!J62</f>
        <v>0.01</v>
      </c>
      <c r="R87" s="282"/>
      <c r="S87" s="280">
        <f t="shared" si="28"/>
        <v>0</v>
      </c>
      <c r="T87" s="281">
        <f>'Tabella-Z2'!J62</f>
        <v>0.01</v>
      </c>
      <c r="U87" s="282"/>
      <c r="V87" s="280">
        <f t="shared" si="29"/>
        <v>0</v>
      </c>
      <c r="W87" s="281">
        <f>'Tabella-Z2'!J62</f>
        <v>0.01</v>
      </c>
      <c r="X87" s="282"/>
      <c r="Y87" s="280">
        <f t="shared" si="32"/>
        <v>0</v>
      </c>
      <c r="Z87" s="281">
        <f>'Tabella-Z2'!L62</f>
        <v>0.01</v>
      </c>
      <c r="AA87" s="282"/>
      <c r="AB87" s="280">
        <f t="shared" si="33"/>
        <v>0</v>
      </c>
      <c r="AC87" s="281">
        <f>'Tabella-Z2'!M62</f>
        <v>0.01</v>
      </c>
      <c r="AD87" s="282"/>
      <c r="AE87" s="280">
        <f t="shared" si="34"/>
        <v>0</v>
      </c>
      <c r="AF87" s="281">
        <f>'Tabella-Z2'!N62</f>
        <v>0.01</v>
      </c>
      <c r="AG87" s="282"/>
      <c r="AH87" s="280">
        <f t="shared" si="35"/>
        <v>0</v>
      </c>
      <c r="AI87" s="281">
        <f>'Tabella-Z2'!O62</f>
        <v>0.01</v>
      </c>
      <c r="AJ87" s="709" t="s">
        <v>4</v>
      </c>
      <c r="AK87" s="710"/>
      <c r="AL87" s="711"/>
      <c r="AM87" s="4"/>
    </row>
    <row r="88" spans="1:68" ht="18" hidden="1" customHeight="1" outlineLevel="1" x14ac:dyDescent="0.2">
      <c r="A88" s="1"/>
      <c r="B88" s="598" t="s">
        <v>657</v>
      </c>
      <c r="C88" s="599"/>
      <c r="D88" s="599"/>
      <c r="E88" s="600"/>
      <c r="F88" s="612" t="s">
        <v>6</v>
      </c>
      <c r="G88" s="612"/>
      <c r="H88" s="299"/>
      <c r="I88" s="74"/>
      <c r="J88" s="75">
        <f>SUM(J58:J67,J74:J78,J85:J87)</f>
        <v>0</v>
      </c>
      <c r="K88" s="76">
        <f>J88+AO73+AO81+AO84</f>
        <v>0</v>
      </c>
      <c r="L88" s="74"/>
      <c r="M88" s="75">
        <f>SUM(M58:M67,M74:M78,M85:M87)</f>
        <v>0</v>
      </c>
      <c r="N88" s="76">
        <f>M88+AR73+AR81+AR84</f>
        <v>0</v>
      </c>
      <c r="O88" s="74"/>
      <c r="P88" s="75">
        <f>SUM(P58:P67,P74:P78,P85:P87)</f>
        <v>0</v>
      </c>
      <c r="Q88" s="76">
        <f>P88+AU73+AU81+AU84</f>
        <v>0</v>
      </c>
      <c r="R88" s="74"/>
      <c r="S88" s="75">
        <f>SUM(S58:S67,S74:S78,S85:S87)</f>
        <v>0</v>
      </c>
      <c r="T88" s="76">
        <f>S88+AX73+AX81+AX84</f>
        <v>0</v>
      </c>
      <c r="U88" s="74"/>
      <c r="V88" s="75">
        <f>SUM(V58:V67,V74:V78,V85:V87)</f>
        <v>0</v>
      </c>
      <c r="W88" s="76">
        <f>V88+BA73+BA81+BA84</f>
        <v>0</v>
      </c>
      <c r="X88" s="74"/>
      <c r="Y88" s="75">
        <f>SUM(Y58:Y67,Y74:Y78,Y85:Y87)</f>
        <v>0</v>
      </c>
      <c r="Z88" s="76">
        <f>Y88+BD73+BD81+BD84</f>
        <v>0</v>
      </c>
      <c r="AA88" s="74"/>
      <c r="AB88" s="75">
        <f>SUM(AB58:AB67,AB74:AB78,AB85:AB87)</f>
        <v>0</v>
      </c>
      <c r="AC88" s="76">
        <f>AB88+BG73+BG81+BG84</f>
        <v>0</v>
      </c>
      <c r="AD88" s="74"/>
      <c r="AE88" s="75">
        <f>SUM(AE58:AE67,AE74:AE78,AE85:AE87)</f>
        <v>0</v>
      </c>
      <c r="AF88" s="76">
        <f>AE88+BJ73+BJ81+BJ84</f>
        <v>0</v>
      </c>
      <c r="AG88" s="74"/>
      <c r="AH88" s="75">
        <f>SUM(AH58:AH67,AH74:AH78,AH85:AH87)</f>
        <v>0</v>
      </c>
      <c r="AI88" s="76">
        <f>AH88+BM73+BM81+BM84</f>
        <v>0</v>
      </c>
      <c r="AJ88" s="74"/>
      <c r="AK88" s="75">
        <f>SUM(AK58:AK67,AK74:AK78,AK85:AK87)</f>
        <v>0</v>
      </c>
      <c r="AL88" s="345">
        <f>AK88+BP73+BP81+BP84</f>
        <v>0</v>
      </c>
      <c r="AM88" s="4"/>
    </row>
    <row r="89" spans="1:68" ht="32.25" hidden="1" customHeight="1" outlineLevel="1" x14ac:dyDescent="0.2">
      <c r="A89" s="1"/>
      <c r="B89" s="497" t="s">
        <v>14</v>
      </c>
      <c r="C89" s="498"/>
      <c r="D89" s="498"/>
      <c r="E89" s="499"/>
      <c r="F89" s="365" t="s">
        <v>7</v>
      </c>
      <c r="G89" s="365"/>
      <c r="H89" s="298"/>
      <c r="I89" s="366">
        <f>J88*I20*I18*I17+I18*I20*SUM(AN68:AN84)</f>
        <v>0</v>
      </c>
      <c r="J89" s="367"/>
      <c r="K89" s="368"/>
      <c r="L89" s="366">
        <f>M88*L20*L18*L17+L18*L20*SUM(AQ68:AQ84)</f>
        <v>0</v>
      </c>
      <c r="M89" s="367"/>
      <c r="N89" s="368"/>
      <c r="O89" s="366">
        <f>P88*O20*O18*O17+O18*O20*SUM(AT68:AT84)</f>
        <v>0</v>
      </c>
      <c r="P89" s="367"/>
      <c r="Q89" s="368"/>
      <c r="R89" s="366">
        <f>T88*R20*R18*R17+R18*R20*SUM(AW68:AW84)</f>
        <v>0</v>
      </c>
      <c r="S89" s="367"/>
      <c r="T89" s="368"/>
      <c r="U89" s="366">
        <f>V88*U20*U18*U17+U18*U20*SUM(AZ68:AZ84)</f>
        <v>0</v>
      </c>
      <c r="V89" s="367"/>
      <c r="W89" s="368"/>
      <c r="X89" s="366">
        <f>Y88*X20*X18*X17+X18*X20*SUM(BC68:BC84)</f>
        <v>0</v>
      </c>
      <c r="Y89" s="367"/>
      <c r="Z89" s="368"/>
      <c r="AA89" s="366">
        <f>AB88*AA20*AA18*AA17+AA18*AA20*SUM(BF68:BF84)</f>
        <v>0</v>
      </c>
      <c r="AB89" s="367"/>
      <c r="AC89" s="368"/>
      <c r="AD89" s="366">
        <f>AE88*AD20*AD18*AD17+AD18*AD20*SUM(BI68:BI84)</f>
        <v>0</v>
      </c>
      <c r="AE89" s="367"/>
      <c r="AF89" s="368"/>
      <c r="AG89" s="366">
        <f>AH88*AG20*AG18*AG17+AG18*AG20*SUM(BL68:BL84)</f>
        <v>0</v>
      </c>
      <c r="AH89" s="367"/>
      <c r="AI89" s="368"/>
      <c r="AJ89" s="366">
        <f>AK88*AJ20*AJ18*AJ17+AJ18*AJ20*SUM(BO68:BO84)</f>
        <v>0</v>
      </c>
      <c r="AK89" s="367"/>
      <c r="AL89" s="473"/>
      <c r="AM89" s="12"/>
    </row>
    <row r="90" spans="1:68" ht="24" hidden="1" customHeight="1" outlineLevel="1" thickBot="1" x14ac:dyDescent="0.25">
      <c r="A90" s="9"/>
      <c r="B90" s="459" t="s">
        <v>667</v>
      </c>
      <c r="C90" s="460"/>
      <c r="D90" s="460"/>
      <c r="E90" s="460"/>
      <c r="F90" s="460"/>
      <c r="G90" s="461"/>
      <c r="H90" s="79"/>
      <c r="I90" s="389">
        <f>SUM(I89:AL89)</f>
        <v>0</v>
      </c>
      <c r="J90" s="390"/>
      <c r="K90" s="390"/>
      <c r="L90" s="390"/>
      <c r="M90" s="390"/>
      <c r="N90" s="390"/>
      <c r="O90" s="390"/>
      <c r="P90" s="390"/>
      <c r="Q90" s="390"/>
      <c r="R90" s="390"/>
      <c r="S90" s="390"/>
      <c r="T90" s="390"/>
      <c r="U90" s="390"/>
      <c r="V90" s="390"/>
      <c r="W90" s="390"/>
      <c r="X90" s="390"/>
      <c r="Y90" s="390"/>
      <c r="Z90" s="390"/>
      <c r="AA90" s="390"/>
      <c r="AB90" s="390"/>
      <c r="AC90" s="390"/>
      <c r="AD90" s="390"/>
      <c r="AE90" s="390"/>
      <c r="AF90" s="390"/>
      <c r="AG90" s="390"/>
      <c r="AH90" s="390"/>
      <c r="AI90" s="390"/>
      <c r="AJ90" s="390"/>
      <c r="AK90" s="391"/>
      <c r="AL90" s="392"/>
      <c r="AM90" s="13"/>
    </row>
    <row r="91" spans="1:68" ht="9" hidden="1" customHeight="1" thickBot="1" x14ac:dyDescent="0.25">
      <c r="A91" s="9"/>
      <c r="B91" s="80"/>
      <c r="C91" s="81"/>
      <c r="D91" s="81"/>
      <c r="E91" s="81"/>
      <c r="F91" s="82"/>
      <c r="G91" s="83"/>
      <c r="H91" s="83"/>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13"/>
    </row>
    <row r="92" spans="1:68" ht="33" customHeight="1" outlineLevel="1" thickBot="1" x14ac:dyDescent="0.25">
      <c r="A92" s="9"/>
      <c r="B92" s="393" t="str">
        <f>C93</f>
        <v>b.II)  PROGETTO DI FATTIBLITA' TECNICO ECONOMICA 
(EX PROGETTO DEFINITIVO)</v>
      </c>
      <c r="C92" s="394"/>
      <c r="D92" s="394"/>
      <c r="E92" s="394"/>
      <c r="F92" s="394"/>
      <c r="G92" s="394"/>
      <c r="H92" s="394"/>
      <c r="I92" s="394"/>
      <c r="J92" s="394"/>
      <c r="K92" s="394"/>
      <c r="L92" s="394"/>
      <c r="M92" s="394"/>
      <c r="N92" s="394"/>
      <c r="O92" s="394"/>
      <c r="P92" s="394"/>
      <c r="Q92" s="394"/>
      <c r="R92" s="394"/>
      <c r="S92" s="394"/>
      <c r="T92" s="394"/>
      <c r="U92" s="394"/>
      <c r="V92" s="394"/>
      <c r="W92" s="394"/>
      <c r="X92" s="394"/>
      <c r="Y92" s="394"/>
      <c r="Z92" s="394"/>
      <c r="AA92" s="394"/>
      <c r="AB92" s="394"/>
      <c r="AC92" s="394"/>
      <c r="AD92" s="394"/>
      <c r="AE92" s="394"/>
      <c r="AF92" s="394"/>
      <c r="AG92" s="394"/>
      <c r="AH92" s="394"/>
      <c r="AI92" s="394"/>
      <c r="AJ92" s="394"/>
      <c r="AK92" s="395"/>
      <c r="AL92" s="396"/>
      <c r="AM92" s="13"/>
    </row>
    <row r="93" spans="1:68" ht="24.95" customHeight="1" outlineLevel="1" x14ac:dyDescent="0.2">
      <c r="A93" s="5"/>
      <c r="B93" s="487" t="s">
        <v>8</v>
      </c>
      <c r="C93" s="490" t="s">
        <v>705</v>
      </c>
      <c r="D93" s="252" t="s">
        <v>549</v>
      </c>
      <c r="E93" s="400" t="s">
        <v>550</v>
      </c>
      <c r="F93" s="401"/>
      <c r="G93" s="402"/>
      <c r="H93" s="85"/>
      <c r="I93" s="86"/>
      <c r="J93" s="87">
        <f t="shared" ref="J93:J104" si="36">IF(I$17=0,0,(IF($H93="X",K93,IF(I93="X",K93,0))))</f>
        <v>0</v>
      </c>
      <c r="K93" s="88">
        <f>'Tabella-Z2'!G70</f>
        <v>0.23</v>
      </c>
      <c r="L93" s="54"/>
      <c r="M93" s="87">
        <f t="shared" ref="M93:M132" si="37">IF(L$17=0,0,(IF($H93="X",N93,IF(L93="X",N93,0))))</f>
        <v>0</v>
      </c>
      <c r="N93" s="88">
        <f>'Tabella-Z2'!H70</f>
        <v>0.18</v>
      </c>
      <c r="O93" s="54"/>
      <c r="P93" s="87">
        <f t="shared" ref="P93:P104" si="38">IF(O$17=0,0,(IF($H93="X",Q93,IF(O93="X",Q93,0))))</f>
        <v>0</v>
      </c>
      <c r="Q93" s="88">
        <f>IF(O19="",0,IF(VLOOKUP($O$19,'Tabella-Z1'!J32:L44,3)="A",'Tabella-Z2'!J70,'Tabella-Z2'!K70))</f>
        <v>0</v>
      </c>
      <c r="R93" s="54"/>
      <c r="S93" s="87">
        <f t="shared" ref="S93:S104" si="39">IF(R$17=0,0,(IF($H93="X",T93,IF(R93="X",T93,0))))</f>
        <v>0</v>
      </c>
      <c r="T93" s="88">
        <f>IF(R19="",0,IF(VLOOKUP($R$19,'Tabella-Z1'!J32:L44,3)="A",'Tabella-Z2'!J70,'Tabella-Z2'!K70))</f>
        <v>0</v>
      </c>
      <c r="U93" s="54"/>
      <c r="V93" s="87">
        <f t="shared" ref="V93:V104" si="40">IF(U$17=0,0,(IF($H93="X",W93,IF(U93="X",W93,0))))</f>
        <v>0</v>
      </c>
      <c r="W93" s="88">
        <f>IF(U19="",0,IF(VLOOKUP($U$19,'Tabella-Z1'!J32:L44,3)="A",'Tabella-Z2'!J70,'Tabella-Z2'!K70))</f>
        <v>0</v>
      </c>
      <c r="X93" s="54"/>
      <c r="Y93" s="87">
        <f t="shared" ref="Y93" si="41">IF(X$17=0,0,(IF($H93="X",Z93,IF(X93="X",Z93,0))))</f>
        <v>0</v>
      </c>
      <c r="Z93" s="88">
        <f>'Tabella-Z2'!L70</f>
        <v>0.22</v>
      </c>
      <c r="AA93" s="54"/>
      <c r="AB93" s="87">
        <f t="shared" ref="AB93" si="42">IF(AA$17=0,0,(IF($H93="X",AC93,IF(AA93="X",AC93,0))))</f>
        <v>0</v>
      </c>
      <c r="AC93" s="88">
        <f>'Tabella-Z2'!M70</f>
        <v>0.18</v>
      </c>
      <c r="AD93" s="54"/>
      <c r="AE93" s="87">
        <f t="shared" ref="AE93" si="43">IF(AD$17=0,0,(IF($H93="X",AF93,IF(AD93="X",AF93,0))))</f>
        <v>0</v>
      </c>
      <c r="AF93" s="88">
        <f>'Tabella-Z2'!N70</f>
        <v>0.25</v>
      </c>
      <c r="AG93" s="54"/>
      <c r="AH93" s="87">
        <f t="shared" ref="AH93" si="44">IF(AG$17=0,0,(IF($H93="X",AI93,IF(AG93="X",AI93,0))))</f>
        <v>0</v>
      </c>
      <c r="AI93" s="88">
        <f>'Tabella-Z2'!O70</f>
        <v>0.18</v>
      </c>
      <c r="AJ93" s="494"/>
      <c r="AK93" s="495"/>
      <c r="AL93" s="496"/>
      <c r="AM93" s="14"/>
    </row>
    <row r="94" spans="1:68" ht="18" customHeight="1" outlineLevel="1" x14ac:dyDescent="0.2">
      <c r="A94" s="5"/>
      <c r="B94" s="488"/>
      <c r="C94" s="491"/>
      <c r="D94" s="239" t="s">
        <v>551</v>
      </c>
      <c r="E94" s="346" t="s">
        <v>552</v>
      </c>
      <c r="F94" s="347"/>
      <c r="G94" s="348"/>
      <c r="H94" s="55"/>
      <c r="I94" s="63"/>
      <c r="J94" s="57">
        <f t="shared" si="36"/>
        <v>0</v>
      </c>
      <c r="K94" s="68">
        <f>'Tabella-Z2'!G71</f>
        <v>0.04</v>
      </c>
      <c r="L94" s="56"/>
      <c r="M94" s="57">
        <f t="shared" si="37"/>
        <v>0</v>
      </c>
      <c r="N94" s="68">
        <f>'Tabella-Z2'!H71</f>
        <v>0.04</v>
      </c>
      <c r="O94" s="56"/>
      <c r="P94" s="57">
        <f t="shared" si="38"/>
        <v>0</v>
      </c>
      <c r="Q94" s="68">
        <f>'Tabella-Z2'!J71</f>
        <v>0.04</v>
      </c>
      <c r="R94" s="56"/>
      <c r="S94" s="57">
        <f t="shared" si="39"/>
        <v>0</v>
      </c>
      <c r="T94" s="68">
        <f>'Tabella-Z2'!J71</f>
        <v>0.04</v>
      </c>
      <c r="U94" s="56"/>
      <c r="V94" s="57">
        <f t="shared" si="40"/>
        <v>0</v>
      </c>
      <c r="W94" s="68">
        <f>'Tabella-Z2'!J71</f>
        <v>0.04</v>
      </c>
      <c r="X94" s="382" t="s">
        <v>3</v>
      </c>
      <c r="Y94" s="355"/>
      <c r="Z94" s="355"/>
      <c r="AA94" s="382" t="s">
        <v>3</v>
      </c>
      <c r="AB94" s="355"/>
      <c r="AC94" s="355"/>
      <c r="AD94" s="382" t="s">
        <v>3</v>
      </c>
      <c r="AE94" s="355"/>
      <c r="AF94" s="355"/>
      <c r="AG94" s="382" t="s">
        <v>3</v>
      </c>
      <c r="AH94" s="355"/>
      <c r="AI94" s="540"/>
      <c r="AJ94" s="354" t="s">
        <v>3</v>
      </c>
      <c r="AK94" s="355"/>
      <c r="AL94" s="356"/>
      <c r="AM94" s="14"/>
    </row>
    <row r="95" spans="1:68" ht="18" customHeight="1" outlineLevel="1" x14ac:dyDescent="0.2">
      <c r="A95" s="5"/>
      <c r="B95" s="488"/>
      <c r="C95" s="491"/>
      <c r="D95" s="239" t="s">
        <v>553</v>
      </c>
      <c r="E95" s="346" t="s">
        <v>554</v>
      </c>
      <c r="F95" s="347"/>
      <c r="G95" s="348"/>
      <c r="H95" s="55"/>
      <c r="I95" s="63"/>
      <c r="J95" s="57">
        <f t="shared" si="36"/>
        <v>0</v>
      </c>
      <c r="K95" s="68">
        <f>'Tabella-Z2'!G72</f>
        <v>0.01</v>
      </c>
      <c r="L95" s="56"/>
      <c r="M95" s="57">
        <f t="shared" si="37"/>
        <v>0</v>
      </c>
      <c r="N95" s="68">
        <f>'Tabella-Z2'!H72</f>
        <v>0.01</v>
      </c>
      <c r="O95" s="56"/>
      <c r="P95" s="57">
        <f t="shared" si="38"/>
        <v>0</v>
      </c>
      <c r="Q95" s="68">
        <f>'Tabella-Z2'!J72</f>
        <v>0.01</v>
      </c>
      <c r="R95" s="56"/>
      <c r="S95" s="57">
        <f t="shared" si="39"/>
        <v>0</v>
      </c>
      <c r="T95" s="68">
        <f>'Tabella-Z2'!J72</f>
        <v>0.01</v>
      </c>
      <c r="U95" s="56"/>
      <c r="V95" s="57">
        <f t="shared" si="40"/>
        <v>0</v>
      </c>
      <c r="W95" s="68">
        <f>'Tabella-Z2'!J72</f>
        <v>0.01</v>
      </c>
      <c r="X95" s="56"/>
      <c r="Y95" s="57">
        <f t="shared" ref="Y95:Y104" si="45">IF(X$17=0,0,(IF($H95="X",Z95,IF(X95="X",Z95,0))))</f>
        <v>0</v>
      </c>
      <c r="Z95" s="68">
        <f>'Tabella-Z2'!L72</f>
        <v>0.01</v>
      </c>
      <c r="AA95" s="56"/>
      <c r="AB95" s="57">
        <f t="shared" ref="AB95:AB104" si="46">IF(AA$17=0,0,(IF($H95="X",AC95,IF(AA95="X",AC95,0))))</f>
        <v>0</v>
      </c>
      <c r="AC95" s="68">
        <f>'Tabella-Z2'!M72</f>
        <v>0.01</v>
      </c>
      <c r="AD95" s="56"/>
      <c r="AE95" s="57">
        <f t="shared" ref="AE95" si="47">IF(AD$17=0,0,(IF($H95="X",AF95,IF(AD95="X",AF95,0))))</f>
        <v>0</v>
      </c>
      <c r="AF95" s="68">
        <f>'Tabella-Z2'!N72</f>
        <v>0.01</v>
      </c>
      <c r="AG95" s="56"/>
      <c r="AH95" s="57">
        <f t="shared" ref="AH95:AH104" si="48">IF(AG$17=0,0,(IF($H95="X",AI95,IF(AG95="X",AI95,0))))</f>
        <v>0</v>
      </c>
      <c r="AI95" s="68">
        <f>'Tabella-Z2'!O72</f>
        <v>0.01</v>
      </c>
      <c r="AJ95" s="354" t="s">
        <v>3</v>
      </c>
      <c r="AK95" s="355"/>
      <c r="AL95" s="356"/>
      <c r="AM95" s="14"/>
    </row>
    <row r="96" spans="1:68" ht="18" customHeight="1" outlineLevel="1" x14ac:dyDescent="0.2">
      <c r="A96" s="5"/>
      <c r="B96" s="488"/>
      <c r="C96" s="491"/>
      <c r="D96" s="239" t="s">
        <v>555</v>
      </c>
      <c r="E96" s="346" t="s">
        <v>556</v>
      </c>
      <c r="F96" s="347"/>
      <c r="G96" s="348"/>
      <c r="H96" s="55"/>
      <c r="I96" s="63"/>
      <c r="J96" s="57">
        <f t="shared" si="36"/>
        <v>0</v>
      </c>
      <c r="K96" s="68">
        <f>'Tabella-Z2'!G73</f>
        <v>0.04</v>
      </c>
      <c r="L96" s="56"/>
      <c r="M96" s="57">
        <f t="shared" si="37"/>
        <v>0</v>
      </c>
      <c r="N96" s="68">
        <f>'Tabella-Z2'!H73</f>
        <v>0.04</v>
      </c>
      <c r="O96" s="56"/>
      <c r="P96" s="57">
        <f t="shared" si="38"/>
        <v>0</v>
      </c>
      <c r="Q96" s="68">
        <f>'Tabella-Z2'!J73</f>
        <v>0.04</v>
      </c>
      <c r="R96" s="56"/>
      <c r="S96" s="57">
        <f t="shared" si="39"/>
        <v>0</v>
      </c>
      <c r="T96" s="68">
        <f>'Tabella-Z2'!J73</f>
        <v>0.04</v>
      </c>
      <c r="U96" s="56"/>
      <c r="V96" s="57">
        <f t="shared" si="40"/>
        <v>0</v>
      </c>
      <c r="W96" s="68">
        <f>'Tabella-Z2'!J73</f>
        <v>0.04</v>
      </c>
      <c r="X96" s="56"/>
      <c r="Y96" s="57">
        <f t="shared" si="45"/>
        <v>0</v>
      </c>
      <c r="Z96" s="68">
        <f>'Tabella-Z2'!L73</f>
        <v>0.04</v>
      </c>
      <c r="AA96" s="56"/>
      <c r="AB96" s="57">
        <f t="shared" si="46"/>
        <v>0</v>
      </c>
      <c r="AC96" s="68">
        <f>'Tabella-Z2'!M73</f>
        <v>0.04</v>
      </c>
      <c r="AD96" s="382" t="s">
        <v>3</v>
      </c>
      <c r="AE96" s="355"/>
      <c r="AF96" s="355"/>
      <c r="AG96" s="56"/>
      <c r="AH96" s="57">
        <f t="shared" si="48"/>
        <v>0</v>
      </c>
      <c r="AI96" s="68">
        <f>'Tabella-Z2'!O73</f>
        <v>0.04</v>
      </c>
      <c r="AJ96" s="354" t="s">
        <v>3</v>
      </c>
      <c r="AK96" s="355"/>
      <c r="AL96" s="356"/>
      <c r="AM96" s="14"/>
    </row>
    <row r="97" spans="1:68" ht="18.75" customHeight="1" outlineLevel="1" x14ac:dyDescent="0.2">
      <c r="A97" s="5"/>
      <c r="B97" s="488"/>
      <c r="C97" s="491"/>
      <c r="D97" s="239" t="s">
        <v>557</v>
      </c>
      <c r="E97" s="346" t="str">
        <f>IF(T14="SI","Elenco prezzi unitari ed eventuali analisi, Computo metrico estimativo, Quadro economico","ALIQUOTA DA ATTIVARE NELLA PROGETTAZIONE ESECUTIVA")</f>
        <v>ALIQUOTA DA ATTIVARE NELLA PROGETTAZIONE ESECUTIVA</v>
      </c>
      <c r="F97" s="347"/>
      <c r="G97" s="348"/>
      <c r="H97" s="55"/>
      <c r="I97" s="63"/>
      <c r="J97" s="57">
        <f t="shared" si="36"/>
        <v>0</v>
      </c>
      <c r="K97" s="68">
        <f>IF(T14="SI",'Tabella-Z2'!G74,0)</f>
        <v>0</v>
      </c>
      <c r="L97" s="56"/>
      <c r="M97" s="57">
        <f t="shared" si="37"/>
        <v>0</v>
      </c>
      <c r="N97" s="68">
        <f>IF(T14="SI",'Tabella-Z2'!H74,0)</f>
        <v>0</v>
      </c>
      <c r="O97" s="56"/>
      <c r="P97" s="57">
        <f t="shared" si="38"/>
        <v>0</v>
      </c>
      <c r="Q97" s="68">
        <f>IF(T14="SI",'Tabella-Z2'!J74,0)</f>
        <v>0</v>
      </c>
      <c r="R97" s="56"/>
      <c r="S97" s="57">
        <f t="shared" si="39"/>
        <v>0</v>
      </c>
      <c r="T97" s="68">
        <f>IF(T14="SI",'Tabella-Z2'!J74,0)</f>
        <v>0</v>
      </c>
      <c r="U97" s="56"/>
      <c r="V97" s="57">
        <f t="shared" si="40"/>
        <v>0</v>
      </c>
      <c r="W97" s="68">
        <f>IF(T14="SI",'Tabella-Z2'!J74,0)</f>
        <v>0</v>
      </c>
      <c r="X97" s="56"/>
      <c r="Y97" s="57">
        <f t="shared" si="45"/>
        <v>0</v>
      </c>
      <c r="Z97" s="68">
        <f>IF(T14="SI",'Tabella-Z2'!L74,0)</f>
        <v>0</v>
      </c>
      <c r="AA97" s="56"/>
      <c r="AB97" s="57">
        <f t="shared" si="46"/>
        <v>0</v>
      </c>
      <c r="AC97" s="68">
        <f>IF(T14="SI",'Tabella-Z2'!M74,0)</f>
        <v>0</v>
      </c>
      <c r="AD97" s="56"/>
      <c r="AE97" s="57">
        <f t="shared" ref="AE97" si="49">IF(AD$17=0,0,(IF($H97="X",AF97,IF(AD97="X",AF97,0))))</f>
        <v>0</v>
      </c>
      <c r="AF97" s="68">
        <f>IF(T14="SI",'Tabella-Z2'!N74,0)</f>
        <v>0</v>
      </c>
      <c r="AG97" s="56"/>
      <c r="AH97" s="57">
        <f t="shared" si="48"/>
        <v>0</v>
      </c>
      <c r="AI97" s="68">
        <f>IF(T14="SI",'Tabella-Z2'!O74,0)</f>
        <v>0</v>
      </c>
      <c r="AJ97" s="354" t="s">
        <v>3</v>
      </c>
      <c r="AK97" s="355"/>
      <c r="AL97" s="356"/>
      <c r="AM97" s="14"/>
    </row>
    <row r="98" spans="1:68" ht="18.75" customHeight="1" outlineLevel="1" x14ac:dyDescent="0.2">
      <c r="A98" s="5"/>
      <c r="B98" s="488"/>
      <c r="C98" s="491"/>
      <c r="D98" s="239" t="s">
        <v>558</v>
      </c>
      <c r="E98" s="346" t="s">
        <v>535</v>
      </c>
      <c r="F98" s="347"/>
      <c r="G98" s="348"/>
      <c r="H98" s="55"/>
      <c r="I98" s="63"/>
      <c r="J98" s="57">
        <f t="shared" si="36"/>
        <v>0</v>
      </c>
      <c r="K98" s="68">
        <f>'Tabella-Z2'!G75</f>
        <v>0.03</v>
      </c>
      <c r="L98" s="56"/>
      <c r="M98" s="57">
        <f t="shared" si="37"/>
        <v>0</v>
      </c>
      <c r="N98" s="68">
        <f>'Tabella-Z2'!H75</f>
        <v>0.03</v>
      </c>
      <c r="O98" s="56"/>
      <c r="P98" s="57">
        <f t="shared" si="38"/>
        <v>0</v>
      </c>
      <c r="Q98" s="68">
        <f>'Tabella-Z2'!J75</f>
        <v>0.01</v>
      </c>
      <c r="R98" s="56"/>
      <c r="S98" s="57">
        <f t="shared" si="39"/>
        <v>0</v>
      </c>
      <c r="T98" s="68">
        <f>'Tabella-Z2'!J75</f>
        <v>0.01</v>
      </c>
      <c r="U98" s="56"/>
      <c r="V98" s="57">
        <f t="shared" si="40"/>
        <v>0</v>
      </c>
      <c r="W98" s="68">
        <f>'Tabella-Z2'!J75</f>
        <v>0.01</v>
      </c>
      <c r="X98" s="56"/>
      <c r="Y98" s="57">
        <f t="shared" si="45"/>
        <v>0</v>
      </c>
      <c r="Z98" s="68">
        <f>'Tabella-Z2'!L75</f>
        <v>0.03</v>
      </c>
      <c r="AA98" s="56"/>
      <c r="AB98" s="57">
        <f t="shared" si="46"/>
        <v>0</v>
      </c>
      <c r="AC98" s="68">
        <f>'Tabella-Z2'!M75</f>
        <v>0.01</v>
      </c>
      <c r="AD98" s="382" t="s">
        <v>3</v>
      </c>
      <c r="AE98" s="355"/>
      <c r="AF98" s="355"/>
      <c r="AG98" s="56"/>
      <c r="AH98" s="57">
        <f t="shared" si="48"/>
        <v>0</v>
      </c>
      <c r="AI98" s="68">
        <f>'Tabella-Z2'!O75</f>
        <v>0.03</v>
      </c>
      <c r="AJ98" s="354" t="s">
        <v>3</v>
      </c>
      <c r="AK98" s="355"/>
      <c r="AL98" s="356"/>
      <c r="AM98" s="14"/>
    </row>
    <row r="99" spans="1:68" ht="18" customHeight="1" outlineLevel="1" x14ac:dyDescent="0.2">
      <c r="A99" s="5"/>
      <c r="B99" s="488"/>
      <c r="C99" s="491"/>
      <c r="D99" s="239" t="s">
        <v>559</v>
      </c>
      <c r="E99" s="346" t="s">
        <v>560</v>
      </c>
      <c r="F99" s="347"/>
      <c r="G99" s="348"/>
      <c r="H99" s="55"/>
      <c r="I99" s="63"/>
      <c r="J99" s="57">
        <f t="shared" si="36"/>
        <v>0</v>
      </c>
      <c r="K99" s="68">
        <f>'Tabella-Z2'!G76</f>
        <v>0.02</v>
      </c>
      <c r="L99" s="56"/>
      <c r="M99" s="57">
        <f t="shared" si="37"/>
        <v>0</v>
      </c>
      <c r="N99" s="68">
        <f>'Tabella-Z2'!H76</f>
        <v>0.02</v>
      </c>
      <c r="O99" s="56"/>
      <c r="P99" s="57">
        <f t="shared" si="38"/>
        <v>0</v>
      </c>
      <c r="Q99" s="68">
        <f>'Tabella-Z2'!J76</f>
        <v>0.02</v>
      </c>
      <c r="R99" s="56"/>
      <c r="S99" s="57">
        <f t="shared" si="39"/>
        <v>0</v>
      </c>
      <c r="T99" s="68">
        <f>'Tabella-Z2'!J76</f>
        <v>0.02</v>
      </c>
      <c r="U99" s="56"/>
      <c r="V99" s="57">
        <f t="shared" si="40"/>
        <v>0</v>
      </c>
      <c r="W99" s="68">
        <f>'Tabella-Z2'!J76</f>
        <v>0.02</v>
      </c>
      <c r="X99" s="56"/>
      <c r="Y99" s="57">
        <f t="shared" si="45"/>
        <v>0</v>
      </c>
      <c r="Z99" s="68">
        <f>'Tabella-Z2'!L76</f>
        <v>0.02</v>
      </c>
      <c r="AA99" s="56"/>
      <c r="AB99" s="57">
        <f t="shared" si="46"/>
        <v>0</v>
      </c>
      <c r="AC99" s="68">
        <f>'Tabella-Z2'!M76</f>
        <v>0.02</v>
      </c>
      <c r="AD99" s="56"/>
      <c r="AE99" s="57">
        <f t="shared" ref="AE99:AE100" si="50">IF(AD$17=0,0,(IF($H99="X",AF99,IF(AD99="X",AF99,0))))</f>
        <v>0</v>
      </c>
      <c r="AF99" s="68">
        <f>'Tabella-Z2'!N76</f>
        <v>0.02</v>
      </c>
      <c r="AG99" s="56"/>
      <c r="AH99" s="57">
        <f t="shared" si="48"/>
        <v>0</v>
      </c>
      <c r="AI99" s="68">
        <f>'Tabella-Z2'!O76</f>
        <v>0.02</v>
      </c>
      <c r="AJ99" s="354" t="s">
        <v>3</v>
      </c>
      <c r="AK99" s="355"/>
      <c r="AL99" s="356"/>
      <c r="AM99" s="14"/>
    </row>
    <row r="100" spans="1:68" ht="18" customHeight="1" outlineLevel="1" x14ac:dyDescent="0.2">
      <c r="A100" s="5"/>
      <c r="B100" s="488"/>
      <c r="C100" s="491"/>
      <c r="D100" s="239" t="s">
        <v>561</v>
      </c>
      <c r="E100" s="346" t="s">
        <v>708</v>
      </c>
      <c r="F100" s="352"/>
      <c r="G100" s="353"/>
      <c r="H100" s="55"/>
      <c r="I100" s="63"/>
      <c r="J100" s="57">
        <f t="shared" si="36"/>
        <v>0</v>
      </c>
      <c r="K100" s="68">
        <f>'Tabella-Z2'!G77</f>
        <v>0</v>
      </c>
      <c r="L100" s="56"/>
      <c r="M100" s="57">
        <f t="shared" si="37"/>
        <v>0</v>
      </c>
      <c r="N100" s="68">
        <f>'Tabella-Z2'!H77</f>
        <v>0</v>
      </c>
      <c r="O100" s="56"/>
      <c r="P100" s="57">
        <f t="shared" si="38"/>
        <v>0</v>
      </c>
      <c r="Q100" s="68">
        <f>'Tabella-Z2'!J77</f>
        <v>0</v>
      </c>
      <c r="R100" s="56"/>
      <c r="S100" s="57">
        <f t="shared" si="39"/>
        <v>0</v>
      </c>
      <c r="T100" s="68">
        <f>'Tabella-Z2'!J77</f>
        <v>0</v>
      </c>
      <c r="U100" s="56"/>
      <c r="V100" s="57">
        <f t="shared" si="40"/>
        <v>0</v>
      </c>
      <c r="W100" s="68">
        <f>'Tabella-Z2'!J77</f>
        <v>0</v>
      </c>
      <c r="X100" s="56"/>
      <c r="Y100" s="57">
        <f t="shared" si="45"/>
        <v>0</v>
      </c>
      <c r="Z100" s="68">
        <f>'Tabella-Z2'!L77</f>
        <v>0</v>
      </c>
      <c r="AA100" s="56"/>
      <c r="AB100" s="57">
        <f t="shared" si="46"/>
        <v>0</v>
      </c>
      <c r="AC100" s="68">
        <f>'Tabella-Z2'!M77</f>
        <v>0</v>
      </c>
      <c r="AD100" s="56"/>
      <c r="AE100" s="57">
        <f t="shared" si="50"/>
        <v>0</v>
      </c>
      <c r="AF100" s="68">
        <f>'Tabella-Z2'!N77</f>
        <v>0</v>
      </c>
      <c r="AG100" s="56"/>
      <c r="AH100" s="57">
        <f t="shared" si="48"/>
        <v>0</v>
      </c>
      <c r="AI100" s="68">
        <f>'Tabella-Z2'!O77</f>
        <v>0</v>
      </c>
      <c r="AJ100" s="354" t="s">
        <v>3</v>
      </c>
      <c r="AK100" s="355"/>
      <c r="AL100" s="356"/>
      <c r="AM100" s="14"/>
    </row>
    <row r="101" spans="1:68" ht="18" customHeight="1" outlineLevel="1" x14ac:dyDescent="0.2">
      <c r="A101" s="5"/>
      <c r="B101" s="488"/>
      <c r="C101" s="491"/>
      <c r="D101" s="239" t="s">
        <v>562</v>
      </c>
      <c r="E101" s="346" t="s">
        <v>522</v>
      </c>
      <c r="F101" s="347"/>
      <c r="G101" s="348"/>
      <c r="H101" s="55"/>
      <c r="I101" s="63"/>
      <c r="J101" s="57">
        <f t="shared" si="36"/>
        <v>0</v>
      </c>
      <c r="K101" s="68">
        <f>'Tabella-Z2'!G78</f>
        <v>0.06</v>
      </c>
      <c r="L101" s="56"/>
      <c r="M101" s="57">
        <f t="shared" si="37"/>
        <v>0</v>
      </c>
      <c r="N101" s="68">
        <f>'Tabella-Z2'!H78</f>
        <v>0.06</v>
      </c>
      <c r="O101" s="56"/>
      <c r="P101" s="57">
        <f t="shared" si="38"/>
        <v>0</v>
      </c>
      <c r="Q101" s="68">
        <f>'Tabella-Z2'!J78</f>
        <v>0.06</v>
      </c>
      <c r="R101" s="56"/>
      <c r="S101" s="57">
        <f t="shared" si="39"/>
        <v>0</v>
      </c>
      <c r="T101" s="68">
        <f>'Tabella-Z2'!J78</f>
        <v>0.06</v>
      </c>
      <c r="U101" s="56"/>
      <c r="V101" s="57">
        <f t="shared" si="40"/>
        <v>0</v>
      </c>
      <c r="W101" s="68">
        <f>'Tabella-Z2'!J78</f>
        <v>0.06</v>
      </c>
      <c r="X101" s="56"/>
      <c r="Y101" s="57">
        <f t="shared" si="45"/>
        <v>0</v>
      </c>
      <c r="Z101" s="68">
        <f>'Tabella-Z2'!L78</f>
        <v>0.06</v>
      </c>
      <c r="AA101" s="56"/>
      <c r="AB101" s="57">
        <f t="shared" si="46"/>
        <v>0</v>
      </c>
      <c r="AC101" s="68">
        <f>'Tabella-Z2'!M78</f>
        <v>0.06</v>
      </c>
      <c r="AD101" s="382" t="s">
        <v>3</v>
      </c>
      <c r="AE101" s="355"/>
      <c r="AF101" s="355"/>
      <c r="AG101" s="56"/>
      <c r="AH101" s="57">
        <f t="shared" si="48"/>
        <v>0</v>
      </c>
      <c r="AI101" s="68">
        <f>'Tabella-Z2'!O78</f>
        <v>0.06</v>
      </c>
      <c r="AJ101" s="354" t="s">
        <v>3</v>
      </c>
      <c r="AK101" s="355"/>
      <c r="AL101" s="356"/>
      <c r="AM101" s="14"/>
    </row>
    <row r="102" spans="1:68" ht="18" customHeight="1" outlineLevel="1" x14ac:dyDescent="0.2">
      <c r="A102" s="5"/>
      <c r="B102" s="488"/>
      <c r="C102" s="491"/>
      <c r="D102" s="239" t="s">
        <v>563</v>
      </c>
      <c r="E102" s="346" t="s">
        <v>524</v>
      </c>
      <c r="F102" s="347"/>
      <c r="G102" s="348"/>
      <c r="H102" s="55"/>
      <c r="I102" s="63"/>
      <c r="J102" s="57">
        <f t="shared" si="36"/>
        <v>0</v>
      </c>
      <c r="K102" s="68">
        <f>'Tabella-Z2'!G79</f>
        <v>0.03</v>
      </c>
      <c r="L102" s="56"/>
      <c r="M102" s="57">
        <f t="shared" si="37"/>
        <v>0</v>
      </c>
      <c r="N102" s="68">
        <f>'Tabella-Z2'!H79</f>
        <v>0.03</v>
      </c>
      <c r="O102" s="56"/>
      <c r="P102" s="57">
        <f t="shared" si="38"/>
        <v>0</v>
      </c>
      <c r="Q102" s="68">
        <f>'Tabella-Z2'!J79</f>
        <v>0.03</v>
      </c>
      <c r="R102" s="56"/>
      <c r="S102" s="57">
        <f t="shared" si="39"/>
        <v>0</v>
      </c>
      <c r="T102" s="68">
        <f>'Tabella-Z2'!J79</f>
        <v>0.03</v>
      </c>
      <c r="U102" s="56"/>
      <c r="V102" s="57">
        <f t="shared" si="40"/>
        <v>0</v>
      </c>
      <c r="W102" s="68">
        <f>'Tabella-Z2'!J79</f>
        <v>0.03</v>
      </c>
      <c r="X102" s="56"/>
      <c r="Y102" s="57">
        <f t="shared" si="45"/>
        <v>0</v>
      </c>
      <c r="Z102" s="68">
        <f>'Tabella-Z2'!L79</f>
        <v>0.03</v>
      </c>
      <c r="AA102" s="56"/>
      <c r="AB102" s="57">
        <f t="shared" si="46"/>
        <v>0</v>
      </c>
      <c r="AC102" s="68">
        <f>'Tabella-Z2'!M79</f>
        <v>0.03</v>
      </c>
      <c r="AD102" s="382" t="s">
        <v>3</v>
      </c>
      <c r="AE102" s="355"/>
      <c r="AF102" s="355"/>
      <c r="AG102" s="56"/>
      <c r="AH102" s="57">
        <f t="shared" si="48"/>
        <v>0</v>
      </c>
      <c r="AI102" s="68">
        <f>'Tabella-Z2'!O79</f>
        <v>0.03</v>
      </c>
      <c r="AJ102" s="354" t="s">
        <v>3</v>
      </c>
      <c r="AK102" s="355"/>
      <c r="AL102" s="356"/>
      <c r="AM102" s="14"/>
    </row>
    <row r="103" spans="1:68" ht="18" customHeight="1" outlineLevel="1" x14ac:dyDescent="0.2">
      <c r="A103" s="5"/>
      <c r="B103" s="488"/>
      <c r="C103" s="491"/>
      <c r="D103" s="239" t="s">
        <v>564</v>
      </c>
      <c r="E103" s="346" t="s">
        <v>526</v>
      </c>
      <c r="F103" s="347"/>
      <c r="G103" s="348"/>
      <c r="H103" s="55"/>
      <c r="I103" s="63"/>
      <c r="J103" s="57">
        <f t="shared" si="36"/>
        <v>0</v>
      </c>
      <c r="K103" s="68">
        <f>'Tabella-Z2'!G80</f>
        <v>0.03</v>
      </c>
      <c r="L103" s="56"/>
      <c r="M103" s="57">
        <f t="shared" si="37"/>
        <v>0</v>
      </c>
      <c r="N103" s="68">
        <f>'Tabella-Z2'!H80</f>
        <v>0.03</v>
      </c>
      <c r="O103" s="56"/>
      <c r="P103" s="57">
        <f t="shared" si="38"/>
        <v>0</v>
      </c>
      <c r="Q103" s="68">
        <f>'Tabella-Z2'!J80</f>
        <v>0.03</v>
      </c>
      <c r="R103" s="56"/>
      <c r="S103" s="57">
        <f t="shared" si="39"/>
        <v>0</v>
      </c>
      <c r="T103" s="68">
        <f>'Tabella-Z2'!J80</f>
        <v>0.03</v>
      </c>
      <c r="U103" s="56"/>
      <c r="V103" s="57">
        <f t="shared" si="40"/>
        <v>0</v>
      </c>
      <c r="W103" s="68">
        <f>'Tabella-Z2'!J80</f>
        <v>0.03</v>
      </c>
      <c r="X103" s="56"/>
      <c r="Y103" s="57">
        <f t="shared" si="45"/>
        <v>0</v>
      </c>
      <c r="Z103" s="68">
        <f>'Tabella-Z2'!L80</f>
        <v>0.03</v>
      </c>
      <c r="AA103" s="56"/>
      <c r="AB103" s="57">
        <f t="shared" si="46"/>
        <v>0</v>
      </c>
      <c r="AC103" s="68">
        <f>'Tabella-Z2'!M80</f>
        <v>0.03</v>
      </c>
      <c r="AD103" s="382" t="s">
        <v>3</v>
      </c>
      <c r="AE103" s="355"/>
      <c r="AF103" s="355"/>
      <c r="AG103" s="56"/>
      <c r="AH103" s="57">
        <f t="shared" si="48"/>
        <v>0</v>
      </c>
      <c r="AI103" s="68">
        <f>'Tabella-Z2'!O80</f>
        <v>0.03</v>
      </c>
      <c r="AJ103" s="354" t="s">
        <v>3</v>
      </c>
      <c r="AK103" s="355"/>
      <c r="AL103" s="356"/>
      <c r="AM103" s="14"/>
    </row>
    <row r="104" spans="1:68" ht="18" customHeight="1" outlineLevel="1" x14ac:dyDescent="0.2">
      <c r="A104" s="5"/>
      <c r="B104" s="488"/>
      <c r="C104" s="491"/>
      <c r="D104" s="239" t="s">
        <v>565</v>
      </c>
      <c r="E104" s="346" t="s">
        <v>528</v>
      </c>
      <c r="F104" s="347"/>
      <c r="G104" s="348"/>
      <c r="H104" s="301"/>
      <c r="I104" s="302"/>
      <c r="J104" s="303">
        <f t="shared" si="36"/>
        <v>0</v>
      </c>
      <c r="K104" s="304">
        <f>'Tabella-Z2'!G81</f>
        <v>0.03</v>
      </c>
      <c r="L104" s="305"/>
      <c r="M104" s="303">
        <f t="shared" si="37"/>
        <v>0</v>
      </c>
      <c r="N104" s="304">
        <f>'Tabella-Z2'!H81</f>
        <v>0.03</v>
      </c>
      <c r="O104" s="305"/>
      <c r="P104" s="303">
        <f t="shared" si="38"/>
        <v>0</v>
      </c>
      <c r="Q104" s="304">
        <f>'Tabella-Z2'!J81</f>
        <v>0.03</v>
      </c>
      <c r="R104" s="305"/>
      <c r="S104" s="303">
        <f t="shared" si="39"/>
        <v>0</v>
      </c>
      <c r="T104" s="304">
        <f>'Tabella-Z2'!J81</f>
        <v>0.03</v>
      </c>
      <c r="U104" s="305"/>
      <c r="V104" s="303">
        <f t="shared" si="40"/>
        <v>0</v>
      </c>
      <c r="W104" s="304">
        <f>'Tabella-Z2'!J81</f>
        <v>0.03</v>
      </c>
      <c r="X104" s="305"/>
      <c r="Y104" s="303">
        <f t="shared" si="45"/>
        <v>0</v>
      </c>
      <c r="Z104" s="304">
        <f>'Tabella-Z2'!L81</f>
        <v>0.03</v>
      </c>
      <c r="AA104" s="305"/>
      <c r="AB104" s="303">
        <f t="shared" si="46"/>
        <v>0</v>
      </c>
      <c r="AC104" s="304">
        <f>'Tabella-Z2'!M81</f>
        <v>0.03</v>
      </c>
      <c r="AD104" s="708" t="s">
        <v>3</v>
      </c>
      <c r="AE104" s="504"/>
      <c r="AF104" s="504"/>
      <c r="AG104" s="305"/>
      <c r="AH104" s="303">
        <f t="shared" si="48"/>
        <v>0</v>
      </c>
      <c r="AI104" s="304">
        <f>'Tabella-Z2'!O81</f>
        <v>0.03</v>
      </c>
      <c r="AJ104" s="503" t="s">
        <v>3</v>
      </c>
      <c r="AK104" s="504"/>
      <c r="AL104" s="505"/>
      <c r="AM104" s="14"/>
    </row>
    <row r="105" spans="1:68" ht="18" customHeight="1" outlineLevel="1" x14ac:dyDescent="0.2">
      <c r="A105" s="5"/>
      <c r="B105" s="488"/>
      <c r="C105" s="491"/>
      <c r="D105" s="403" t="s">
        <v>566</v>
      </c>
      <c r="E105" s="403" t="s">
        <v>358</v>
      </c>
      <c r="F105" s="239" t="s">
        <v>479</v>
      </c>
      <c r="G105" s="333">
        <v>250000</v>
      </c>
      <c r="H105" s="480"/>
      <c r="I105" s="536"/>
      <c r="J105" s="307">
        <f>IF(I$17=0,0,IF(I$17&gt;0,(IF($H$105="X",K105,IF(I$105="X",K105,0))),0))</f>
        <v>0</v>
      </c>
      <c r="K105" s="67">
        <f>'Tabella-Z2'!G82</f>
        <v>6.4000000000000001E-2</v>
      </c>
      <c r="L105" s="386"/>
      <c r="M105" s="307">
        <f>IF(L$17=0,0,IF(L$17&gt;0,(IF($H$105="X",N105,IF(L$105="X",N105,0))),0))</f>
        <v>0</v>
      </c>
      <c r="N105" s="67">
        <f>IF(L19="",0,IF(VLOOKUP($L$19,'Tabella-Z1'!$J$26:$L$31,3)=13,'Tabella-Z2'!H82,'Tabella-Z2'!I82))</f>
        <v>0</v>
      </c>
      <c r="O105" s="386"/>
      <c r="P105" s="307">
        <f>IF(O$17=0,0,IF(O$17&gt;0,(IF($H$105="X",Q105,IF(O$105="X",Q105,0))),0))</f>
        <v>0</v>
      </c>
      <c r="Q105" s="67">
        <f>'Tabella-Z2'!J82</f>
        <v>6.4000000000000001E-2</v>
      </c>
      <c r="R105" s="386"/>
      <c r="S105" s="307">
        <f>IF(R$17=0,0,IF(R$17&gt;0,(IF($H$105="X",T105,IF(R$105="X",T105,0))),0))</f>
        <v>0</v>
      </c>
      <c r="T105" s="67">
        <f>'Tabella-Z2'!J82</f>
        <v>6.4000000000000001E-2</v>
      </c>
      <c r="U105" s="386"/>
      <c r="V105" s="307">
        <f>IF(U$17=0,0,IF(U$17&gt;0,(IF($H$105="X",W105,IF(U$105="X",W105,0))),0))</f>
        <v>0</v>
      </c>
      <c r="W105" s="67">
        <f>'Tabella-Z2'!J82</f>
        <v>6.4000000000000001E-2</v>
      </c>
      <c r="X105" s="386"/>
      <c r="Y105" s="307">
        <f>IF(X$17=0,0,IF(X$17&gt;0,(IF($H$105="X",Z105,IF(X$105="X",Z105,0))),0))</f>
        <v>0</v>
      </c>
      <c r="Z105" s="67">
        <f>'Tabella-Z2'!L82</f>
        <v>0.14499999999999999</v>
      </c>
      <c r="AA105" s="386"/>
      <c r="AB105" s="307">
        <f>IF(AA$17=0,0,IF(AA$17&gt;0,(IF($H$105="X",AC105,IF(AA$105="X",AC105,0))),0))</f>
        <v>0</v>
      </c>
      <c r="AC105" s="67">
        <f>'Tabella-Z2'!M82</f>
        <v>0.13300000000000001</v>
      </c>
      <c r="AD105" s="509" t="s">
        <v>3</v>
      </c>
      <c r="AE105" s="507"/>
      <c r="AF105" s="507"/>
      <c r="AG105" s="386"/>
      <c r="AH105" s="307">
        <f>IF(AG$17=0,0,IF(AG$17&gt;0,(IF($H$105="X",AI105,IF(AG$105="X",AI105,0))),0))</f>
        <v>0</v>
      </c>
      <c r="AI105" s="67">
        <f>'Tabella-Z2'!O82</f>
        <v>0.13300000000000001</v>
      </c>
      <c r="AJ105" s="506" t="s">
        <v>3</v>
      </c>
      <c r="AK105" s="507"/>
      <c r="AL105" s="508"/>
      <c r="AM105" s="14"/>
      <c r="AN105" s="313">
        <f>IF($I$17&gt;$G105,$G105*J105,$I$17*J105)</f>
        <v>0</v>
      </c>
      <c r="AQ105" s="313">
        <f>IF($L$17&gt;$G105,$G105*M105,$L$17*M105)</f>
        <v>0</v>
      </c>
      <c r="AT105" s="313">
        <f>IF($O$17&gt;$G105,$G105*P105,$O$17*P105)</f>
        <v>0</v>
      </c>
      <c r="AU105" s="313"/>
      <c r="AW105" s="313">
        <f>IF($R$17&gt;$G105,$G105*S105,$R$17*S105)</f>
        <v>0</v>
      </c>
      <c r="AZ105" s="313">
        <f>IF($U$17&gt;$G105,$G105*V105,$U$17*V105)</f>
        <v>0</v>
      </c>
      <c r="BC105" s="313">
        <f>IF($X$17&gt;$G105,$G105*Y105,$X$17*Y105)</f>
        <v>0</v>
      </c>
      <c r="BF105" s="313">
        <f>IF($AA$17&gt;$G105,$G105*AB105,$AA$17*AB105)</f>
        <v>0</v>
      </c>
      <c r="BI105" s="313">
        <f>IF($AD$17&gt;$G105,$G105*AE105,$AD$17*AE105)</f>
        <v>0</v>
      </c>
      <c r="BL105" s="313">
        <f>IF($AG$17&gt;$G105,$G105*AH105,$AG$17*AH105)</f>
        <v>0</v>
      </c>
      <c r="BO105" s="313">
        <f>IF($AJ$17&gt;$G105,$G105*AK105,$AJ$17*AK105)</f>
        <v>0</v>
      </c>
    </row>
    <row r="106" spans="1:68" ht="18" customHeight="1" outlineLevel="1" x14ac:dyDescent="0.2">
      <c r="A106" s="5"/>
      <c r="B106" s="488"/>
      <c r="C106" s="491"/>
      <c r="D106" s="404"/>
      <c r="E106" s="404"/>
      <c r="F106" s="239" t="s">
        <v>480</v>
      </c>
      <c r="G106" s="333">
        <v>500000</v>
      </c>
      <c r="H106" s="481"/>
      <c r="I106" s="537"/>
      <c r="J106" s="280">
        <f>IF(I$17=0,0,IF(I$17&gt;$G105,(IF($H$105="X",K106,IF(I$105="X",K106,0))),0))</f>
        <v>0</v>
      </c>
      <c r="K106" s="68">
        <f>'Tabella-Z2'!G83</f>
        <v>1.9E-2</v>
      </c>
      <c r="L106" s="387"/>
      <c r="M106" s="280">
        <f>IF(L$17=0,0,IF(L$17&gt;$G105,(IF($H$105="X",N106,IF(L$105="X",N106,0))),0))</f>
        <v>0</v>
      </c>
      <c r="N106" s="68">
        <f>IF(L19="",0,IF(VLOOKUP($L$19,'Tabella-Z1'!$J$26:$L$31,3)=13,'Tabella-Z2'!H83,'Tabella-Z2'!I83))</f>
        <v>0</v>
      </c>
      <c r="O106" s="387"/>
      <c r="P106" s="280">
        <f>IF(O$17=0,0,IF(O$17&gt;$G105,(IF($H$105="X",Q106,IF(O$105="X",Q106,0))),0))</f>
        <v>0</v>
      </c>
      <c r="Q106" s="68">
        <f>'Tabella-Z2'!J83</f>
        <v>1.9E-2</v>
      </c>
      <c r="R106" s="387"/>
      <c r="S106" s="280">
        <f>IF(R$17=0,0,IF(R$17&gt;$G105,(IF($H$105="X",T106,IF(R$105="X",T106,0))),0))</f>
        <v>0</v>
      </c>
      <c r="T106" s="68">
        <f>'Tabella-Z2'!J83</f>
        <v>1.9E-2</v>
      </c>
      <c r="U106" s="387"/>
      <c r="V106" s="280">
        <f>IF(U$17=0,0,IF(U$17&gt;$G105,(IF($H$105="X",W106,IF(U$105="X",W106,0))),0))</f>
        <v>0</v>
      </c>
      <c r="W106" s="68">
        <f>'Tabella-Z2'!J83</f>
        <v>1.9E-2</v>
      </c>
      <c r="X106" s="387"/>
      <c r="Y106" s="280">
        <f>IF(X$17=0,0,IF(X$17&gt;$G105,(IF($H$105="X",Z106,IF(X$105="X",Z106,0))),0))</f>
        <v>0</v>
      </c>
      <c r="Z106" s="68">
        <f>'Tabella-Z2'!L83</f>
        <v>0.114</v>
      </c>
      <c r="AA106" s="387"/>
      <c r="AB106" s="280">
        <f>IF(AA$17=0,0,IF(AA$17&gt;$G105,(IF($H$105="X",AC106,IF(AA$105="X",AC106,0))),0))</f>
        <v>0</v>
      </c>
      <c r="AC106" s="68">
        <f>'Tabella-Z2'!M83</f>
        <v>0.107</v>
      </c>
      <c r="AD106" s="382" t="s">
        <v>3</v>
      </c>
      <c r="AE106" s="355"/>
      <c r="AF106" s="355"/>
      <c r="AG106" s="387"/>
      <c r="AH106" s="280">
        <f>IF(AG$17=0,0,IF(AG$17&gt;$G105,(IF($H$105="X",AI106,IF(AG$105="X",AI106,0))),0))</f>
        <v>0</v>
      </c>
      <c r="AI106" s="68">
        <f>'Tabella-Z2'!O83</f>
        <v>0.107</v>
      </c>
      <c r="AJ106" s="354" t="s">
        <v>3</v>
      </c>
      <c r="AK106" s="355"/>
      <c r="AL106" s="356"/>
      <c r="AM106" s="14"/>
      <c r="AN106" s="313">
        <f>IF($I$17&gt;$G105,IF($I$17&gt;$G106,($G106-$G105)*J106,($I$17-$G105)*J106),0)</f>
        <v>0</v>
      </c>
      <c r="AQ106" s="313">
        <f>IF($L$17&gt;$G105,IF($L$17&gt;$G106,($G106-$G105)*M106,($L$17-$G105)*M106),0)</f>
        <v>0</v>
      </c>
      <c r="AT106" s="313">
        <f>IF($O$17&gt;$G105,IF($O$17&gt;$G106,($G106-$G105)*P106,($O$17-$G105)*P106),0)</f>
        <v>0</v>
      </c>
      <c r="AU106" s="313"/>
      <c r="AW106" s="313">
        <f>IF($R$17&gt;$G105,IF($R$17&gt;$G106,($G106-$G105)*S106,($R$17-$G105)*S106),0)</f>
        <v>0</v>
      </c>
      <c r="AZ106" s="313">
        <f>IF($U$17&gt;$G105,IF($U$17&gt;$G106,($G106-$G105)*V106,($U$17-$G105)*V106),0)</f>
        <v>0</v>
      </c>
      <c r="BC106" s="313">
        <f>IF($X$17&gt;$G105,IF($X$17&gt;$G106,($G106-$G105)*Y106,($X$17-$G105)*Y106),0)</f>
        <v>0</v>
      </c>
      <c r="BF106" s="313">
        <f>IF($AA$17&gt;$G105,IF($AA$17&gt;$G106,($G106-$G105)*AB106,($AA$17-$G105)*AB106),0)</f>
        <v>0</v>
      </c>
      <c r="BI106" s="313">
        <f>IF($AD$17&gt;$G105,IF($AD$17&gt;$G106,($G106-$G105)*AE106,($AD$17-$G105)*AE106),0)</f>
        <v>0</v>
      </c>
      <c r="BL106" s="313">
        <f>IF($AG$17&gt;$G105,IF($AG$17&gt;$G106,($G106-$G105)*AH106,($AG$17-$G105)*AH106),0)</f>
        <v>0</v>
      </c>
      <c r="BO106" s="313">
        <f>IF($AJ$17&gt;$G105,IF($AJ$17&gt;$G106,($G106-$G105)*AK106,($AJ$17-$G105)*AK106),0)</f>
        <v>0</v>
      </c>
    </row>
    <row r="107" spans="1:68" ht="18" customHeight="1" outlineLevel="1" x14ac:dyDescent="0.2">
      <c r="A107" s="5"/>
      <c r="B107" s="488"/>
      <c r="C107" s="491"/>
      <c r="D107" s="404"/>
      <c r="E107" s="404"/>
      <c r="F107" s="239" t="s">
        <v>480</v>
      </c>
      <c r="G107" s="333">
        <v>1000000</v>
      </c>
      <c r="H107" s="481"/>
      <c r="I107" s="537"/>
      <c r="J107" s="280">
        <f t="shared" ref="J107:J109" si="51">IF(I$17=0,0,IF(I$17&gt;$G106,(IF($H$105="X",K107,IF(I$105="X",K107,0))),0))</f>
        <v>0</v>
      </c>
      <c r="K107" s="68">
        <f>'Tabella-Z2'!G84</f>
        <v>2.1000000000000001E-2</v>
      </c>
      <c r="L107" s="387"/>
      <c r="M107" s="280">
        <f t="shared" ref="M107:M109" si="52">IF(L$17=0,0,IF(L$17&gt;$G106,(IF($H$105="X",N107,IF(L$105="X",N107,0))),0))</f>
        <v>0</v>
      </c>
      <c r="N107" s="68">
        <f>IF(L19="",0,IF(VLOOKUP($L$19,'Tabella-Z1'!$J$26:$L$31,3)=13,'Tabella-Z2'!H84,'Tabella-Z2'!I84))</f>
        <v>0</v>
      </c>
      <c r="O107" s="387"/>
      <c r="P107" s="280">
        <f t="shared" ref="P107:P109" si="53">IF(O$17=0,0,IF(O$17&gt;$G106,(IF($H$105="X",Q107,IF(O$105="X",Q107,0))),0))</f>
        <v>0</v>
      </c>
      <c r="Q107" s="68">
        <f>'Tabella-Z2'!J84</f>
        <v>2.1000000000000001E-2</v>
      </c>
      <c r="R107" s="387"/>
      <c r="S107" s="280">
        <f t="shared" ref="S107:S109" si="54">IF(R$17=0,0,IF(R$17&gt;$G106,(IF($H$105="X",T107,IF(R$105="X",T107,0))),0))</f>
        <v>0</v>
      </c>
      <c r="T107" s="68">
        <f>'Tabella-Z2'!J84</f>
        <v>2.1000000000000001E-2</v>
      </c>
      <c r="U107" s="387"/>
      <c r="V107" s="280">
        <f t="shared" ref="V107:V109" si="55">IF(U$17=0,0,IF(U$17&gt;$G106,(IF($H$105="X",W107,IF(U$105="X",W107,0))),0))</f>
        <v>0</v>
      </c>
      <c r="W107" s="68">
        <f>'Tabella-Z2'!J84</f>
        <v>2.1000000000000001E-2</v>
      </c>
      <c r="X107" s="387"/>
      <c r="Y107" s="280">
        <f t="shared" ref="Y107:Y109" si="56">IF(X$17=0,0,IF(X$17&gt;$G106,(IF($H$105="X",Z107,IF(X$105="X",Z107,0))),0))</f>
        <v>0</v>
      </c>
      <c r="Z107" s="68">
        <f>'Tabella-Z2'!L84</f>
        <v>7.0000000000000007E-2</v>
      </c>
      <c r="AA107" s="387"/>
      <c r="AB107" s="280">
        <f t="shared" ref="AB107:AB109" si="57">IF(AA$17=0,0,IF(AA$17&gt;$G106,(IF($H$105="X",AC107,IF(AA$105="X",AC107,0))),0))</f>
        <v>0</v>
      </c>
      <c r="AC107" s="68">
        <f>'Tabella-Z2'!M84</f>
        <v>9.6000000000000002E-2</v>
      </c>
      <c r="AD107" s="382" t="s">
        <v>3</v>
      </c>
      <c r="AE107" s="355"/>
      <c r="AF107" s="355"/>
      <c r="AG107" s="387"/>
      <c r="AH107" s="280">
        <f t="shared" ref="AH107:AH109" si="58">IF(AG$17=0,0,IF(AG$17&gt;$G106,(IF($H$105="X",AI107,IF(AG$105="X",AI107,0))),0))</f>
        <v>0</v>
      </c>
      <c r="AI107" s="68">
        <f>'Tabella-Z2'!O84</f>
        <v>9.6000000000000002E-2</v>
      </c>
      <c r="AJ107" s="354" t="s">
        <v>3</v>
      </c>
      <c r="AK107" s="355"/>
      <c r="AL107" s="356"/>
      <c r="AM107" s="14"/>
      <c r="AN107" s="313">
        <f>IF($I$17&gt;$G106,IF($I$17&gt;$G107,($G107-$G106)*J107,($I$17-$G106)*J107),0)</f>
        <v>0</v>
      </c>
      <c r="AQ107" s="313">
        <f>IF($L$17&gt;$G106,IF($L$17&gt;$G107,($G107-$G106)*M107,($L$17-$G106)*M107),0)</f>
        <v>0</v>
      </c>
      <c r="AT107" s="313">
        <f>IF($O$17&gt;$G106,IF($O$17&gt;$G107,($G107-$G106)*P107,($O$17-$G106)*P107),0)</f>
        <v>0</v>
      </c>
      <c r="AU107" s="313"/>
      <c r="AW107" s="313">
        <f>IF($R$17&gt;$G106,IF($R$17&gt;$G107,($G107-$G106)*S107,($R$17-$G106)*S107),0)</f>
        <v>0</v>
      </c>
      <c r="AZ107" s="313">
        <f>IF($U$17&gt;$G106,IF($U$17&gt;$G107,($G107-$G106)*V107,($U$17-$G106)*V107),0)</f>
        <v>0</v>
      </c>
      <c r="BC107" s="313">
        <f>IF($X$17&gt;$G106,IF($X$17&gt;$G107,($G107-$G106)*Y107,($X$17-$G106)*Y107),0)</f>
        <v>0</v>
      </c>
      <c r="BF107" s="313">
        <f>IF($AA$17&gt;$G106,IF($AA$17&gt;$G107,($G107-$G106)*AB107,($AA$17-$G106)*AB107),0)</f>
        <v>0</v>
      </c>
      <c r="BI107" s="313">
        <f>IF($AD$17&gt;$G106,IF($AD$17&gt;$G107,($G107-$G106)*AE107,($AD$17-$G106)*AE107),0)</f>
        <v>0</v>
      </c>
      <c r="BL107" s="313">
        <f>IF($AG$17&gt;$G106,IF($AG$17&gt;$G107,($G107-$G106)*AH107,($AG$17-$G106)*AH107),0)</f>
        <v>0</v>
      </c>
      <c r="BO107" s="313">
        <f>IF($AJ$17&gt;$G106,IF($AJ$17&gt;$G107,($G107-$G106)*AK107,($AJ$17-$G106)*AK107),0)</f>
        <v>0</v>
      </c>
    </row>
    <row r="108" spans="1:68" ht="18" customHeight="1" outlineLevel="1" x14ac:dyDescent="0.2">
      <c r="A108" s="5"/>
      <c r="B108" s="488"/>
      <c r="C108" s="491"/>
      <c r="D108" s="404"/>
      <c r="E108" s="404"/>
      <c r="F108" s="239" t="s">
        <v>480</v>
      </c>
      <c r="G108" s="333">
        <v>2500000</v>
      </c>
      <c r="H108" s="481"/>
      <c r="I108" s="537"/>
      <c r="J108" s="280">
        <f t="shared" si="51"/>
        <v>0</v>
      </c>
      <c r="K108" s="68">
        <f>'Tabella-Z2'!G85</f>
        <v>2.9000000000000001E-2</v>
      </c>
      <c r="L108" s="387"/>
      <c r="M108" s="280">
        <f t="shared" si="52"/>
        <v>0</v>
      </c>
      <c r="N108" s="68">
        <f>IF(L19="",0,IF(VLOOKUP($L$19,'Tabella-Z1'!$J$26:$L$31,3)=13,'Tabella-Z2'!H85,'Tabella-Z2'!I85))</f>
        <v>0</v>
      </c>
      <c r="O108" s="387"/>
      <c r="P108" s="280">
        <f t="shared" si="53"/>
        <v>0</v>
      </c>
      <c r="Q108" s="68">
        <f>'Tabella-Z2'!J85</f>
        <v>2.9000000000000001E-2</v>
      </c>
      <c r="R108" s="387"/>
      <c r="S108" s="280">
        <f t="shared" si="54"/>
        <v>0</v>
      </c>
      <c r="T108" s="68">
        <f>'Tabella-Z2'!J85</f>
        <v>2.9000000000000001E-2</v>
      </c>
      <c r="U108" s="387"/>
      <c r="V108" s="280">
        <f t="shared" si="55"/>
        <v>0</v>
      </c>
      <c r="W108" s="68">
        <f>'Tabella-Z2'!J85</f>
        <v>2.9000000000000001E-2</v>
      </c>
      <c r="X108" s="387"/>
      <c r="Y108" s="280">
        <f t="shared" si="56"/>
        <v>0</v>
      </c>
      <c r="Z108" s="68">
        <f>'Tabella-Z2'!L85</f>
        <v>3.5000000000000003E-2</v>
      </c>
      <c r="AA108" s="387"/>
      <c r="AB108" s="280">
        <f t="shared" si="57"/>
        <v>0</v>
      </c>
      <c r="AC108" s="68">
        <f>'Tabella-Z2'!M85</f>
        <v>7.9000000000000001E-2</v>
      </c>
      <c r="AD108" s="382" t="s">
        <v>3</v>
      </c>
      <c r="AE108" s="355"/>
      <c r="AF108" s="355"/>
      <c r="AG108" s="387"/>
      <c r="AH108" s="280">
        <f t="shared" si="58"/>
        <v>0</v>
      </c>
      <c r="AI108" s="68">
        <f>'Tabella-Z2'!O85</f>
        <v>7.9000000000000001E-2</v>
      </c>
      <c r="AJ108" s="354" t="s">
        <v>3</v>
      </c>
      <c r="AK108" s="355"/>
      <c r="AL108" s="356"/>
      <c r="AM108" s="14"/>
      <c r="AN108" s="313">
        <f>IF($I$17&gt;$G107,IF($I$17&gt;$G108,($G108-$G107)*J108,($I$17-$G107)*J108),0)</f>
        <v>0</v>
      </c>
      <c r="AQ108" s="313">
        <f>IF($L$17&gt;$G107,IF($L$17&gt;$G108,($G108-$G107)*M108,($L$17-$G107)*M108),0)</f>
        <v>0</v>
      </c>
      <c r="AT108" s="313">
        <f>IF($O$17&gt;$G107,IF($O$17&gt;$G108,($G108-$G107)*P108,($O$17-$G107)*P108),0)</f>
        <v>0</v>
      </c>
      <c r="AU108" s="313"/>
      <c r="AW108" s="313">
        <f>IF($R$17&gt;$G107,IF($R$17&gt;$G108,($G108-$G107)*S108,($R$17-$G107)*S108),0)</f>
        <v>0</v>
      </c>
      <c r="AZ108" s="313">
        <f>IF($U$17&gt;$G107,IF($U$17&gt;$G108,($G108-$G107)*V108,($U$17-$G107)*V108),0)</f>
        <v>0</v>
      </c>
      <c r="BC108" s="313">
        <f>IF($X$17&gt;$G107,IF($X$17&gt;$G108,($G108-$G107)*Y108,($X$17-$G107)*Y108),0)</f>
        <v>0</v>
      </c>
      <c r="BF108" s="313">
        <f>IF($AA$17&gt;$G107,IF($AA$17&gt;$G108,($G108-$G107)*AB108,($AA$17-$G107)*AB108),0)</f>
        <v>0</v>
      </c>
      <c r="BI108" s="313">
        <f>IF($AD$17&gt;$G107,IF($AD$17&gt;$G108,($G108-$G107)*AE108,($AD$17-$G107)*AE108),0)</f>
        <v>0</v>
      </c>
      <c r="BL108" s="313">
        <f>IF($AG$17&gt;$G107,IF($AG$17&gt;$G108,($G108-$G107)*AH108,($AG$17-$G107)*AH108),0)</f>
        <v>0</v>
      </c>
      <c r="BO108" s="313">
        <f>IF($AJ$17&gt;$G107,IF($AJ$17&gt;$G108,($G108-$G107)*AK108,($AJ$17-$G107)*AK108),0)</f>
        <v>0</v>
      </c>
    </row>
    <row r="109" spans="1:68" ht="18" customHeight="1" outlineLevel="1" x14ac:dyDescent="0.2">
      <c r="A109" s="5"/>
      <c r="B109" s="488"/>
      <c r="C109" s="491"/>
      <c r="D109" s="404"/>
      <c r="E109" s="404"/>
      <c r="F109" s="239" t="s">
        <v>480</v>
      </c>
      <c r="G109" s="333">
        <v>10000000</v>
      </c>
      <c r="H109" s="481"/>
      <c r="I109" s="537"/>
      <c r="J109" s="280">
        <f t="shared" si="51"/>
        <v>0</v>
      </c>
      <c r="K109" s="68">
        <f>'Tabella-Z2'!G86</f>
        <v>3.7999999999999999E-2</v>
      </c>
      <c r="L109" s="387"/>
      <c r="M109" s="280">
        <f t="shared" si="52"/>
        <v>0</v>
      </c>
      <c r="N109" s="68">
        <f>IF(L19="",0,IF(VLOOKUP($L$19,'Tabella-Z1'!$J$26:$L$31,3)=13,'Tabella-Z2'!H86,'Tabella-Z2'!I86))</f>
        <v>0</v>
      </c>
      <c r="O109" s="387"/>
      <c r="P109" s="280">
        <f t="shared" si="53"/>
        <v>0</v>
      </c>
      <c r="Q109" s="68">
        <f>'Tabella-Z2'!J86</f>
        <v>3.7999999999999999E-2</v>
      </c>
      <c r="R109" s="387"/>
      <c r="S109" s="280">
        <f t="shared" si="54"/>
        <v>0</v>
      </c>
      <c r="T109" s="68">
        <f>'Tabella-Z2'!J86</f>
        <v>3.7999999999999999E-2</v>
      </c>
      <c r="U109" s="387"/>
      <c r="V109" s="280">
        <f t="shared" si="55"/>
        <v>0</v>
      </c>
      <c r="W109" s="68">
        <f>'Tabella-Z2'!J86</f>
        <v>3.7999999999999999E-2</v>
      </c>
      <c r="X109" s="387"/>
      <c r="Y109" s="280">
        <f t="shared" si="56"/>
        <v>0</v>
      </c>
      <c r="Z109" s="68">
        <f>'Tabella-Z2'!L86</f>
        <v>0.02</v>
      </c>
      <c r="AA109" s="387"/>
      <c r="AB109" s="280">
        <f t="shared" si="57"/>
        <v>0</v>
      </c>
      <c r="AC109" s="68">
        <f>'Tabella-Z2'!M86</f>
        <v>5.3999999999999999E-2</v>
      </c>
      <c r="AD109" s="382" t="s">
        <v>3</v>
      </c>
      <c r="AE109" s="355"/>
      <c r="AF109" s="355"/>
      <c r="AG109" s="387"/>
      <c r="AH109" s="280">
        <f t="shared" si="58"/>
        <v>0</v>
      </c>
      <c r="AI109" s="68">
        <f>'Tabella-Z2'!O86</f>
        <v>5.3999999999999999E-2</v>
      </c>
      <c r="AJ109" s="354" t="s">
        <v>3</v>
      </c>
      <c r="AK109" s="355"/>
      <c r="AL109" s="356"/>
      <c r="AM109" s="14"/>
      <c r="AN109" s="313">
        <f>IF($I$17&gt;$G108,IF($I$17&gt;$G109,($G109-$G108)*J109,($I$17-$G108)*J109),0)</f>
        <v>0</v>
      </c>
      <c r="AQ109" s="313">
        <f>IF($L$17&gt;$G108,IF($L$17&gt;$G109,($G109-$G108)*M109,($L$17-$G108)*M109),0)</f>
        <v>0</v>
      </c>
      <c r="AT109" s="313">
        <f>IF($O$17&gt;$G108,IF($O$17&gt;$G109,($G109-$G108)*P109,($O$17-$G108)*P109),0)</f>
        <v>0</v>
      </c>
      <c r="AU109" s="313"/>
      <c r="AW109" s="313">
        <f>IF($R$17&gt;$G108,IF($R$17&gt;$G109,($G109-$G108)*S109,($R$17-$G108)*S109),0)</f>
        <v>0</v>
      </c>
      <c r="AZ109" s="313">
        <f>IF($U$17&gt;$G108,IF($U$17&gt;$G109,($G109-$G108)*V109,($U$17-$G108)*V109),0)</f>
        <v>0</v>
      </c>
      <c r="BC109" s="313">
        <f>IF($X$17&gt;$G108,IF($X$17&gt;$G109,($G109-$G108)*Y109,($X$17-$G108)*Y109),0)</f>
        <v>0</v>
      </c>
      <c r="BF109" s="313">
        <f>IF($AA$17&gt;$G108,IF($AA$17&gt;$G109,($G109-$G108)*AB109,($AA$17-$G108)*AB109),0)</f>
        <v>0</v>
      </c>
      <c r="BI109" s="313">
        <f>IF($AD$17&gt;$G108,IF($AD$17&gt;$G109,($G109-$G108)*AE109,($AD$17-$G108)*AE109),0)</f>
        <v>0</v>
      </c>
      <c r="BL109" s="313">
        <f>IF($AG$17&gt;$G108,IF($AG$17&gt;$G109,($G109-$G108)*AH109,($AG$17-$G108)*AH109),0)</f>
        <v>0</v>
      </c>
      <c r="BO109" s="313">
        <f>IF($AJ$17&gt;$G108,IF($AJ$17&gt;$G109,($G109-$G108)*AK109,($AJ$17-$G108)*AK109),0)</f>
        <v>0</v>
      </c>
    </row>
    <row r="110" spans="1:68" ht="18" customHeight="1" outlineLevel="1" x14ac:dyDescent="0.2">
      <c r="A110" s="5"/>
      <c r="B110" s="488"/>
      <c r="C110" s="491"/>
      <c r="D110" s="541"/>
      <c r="E110" s="541"/>
      <c r="F110" s="239" t="s">
        <v>481</v>
      </c>
      <c r="G110" s="334"/>
      <c r="H110" s="482"/>
      <c r="I110" s="538"/>
      <c r="J110" s="59">
        <f>IF(I$17=0,0,IF(I$17&gt;$G109,(IF($H105="X",K110,IF(I$105="X",K110,0))),0))</f>
        <v>0</v>
      </c>
      <c r="K110" s="60">
        <f>'Tabella-Z2'!G87</f>
        <v>2.8000000000000001E-2</v>
      </c>
      <c r="L110" s="388"/>
      <c r="M110" s="59">
        <f>IF(L$17=0,0,IF(L$17&gt;$G109,(IF($H105="X",N110,IF(L$105="X",N110,0))),0))</f>
        <v>0</v>
      </c>
      <c r="N110" s="60">
        <f>IF(L19="",0,IF(VLOOKUP($L$19,'Tabella-Z1'!$J$26:$L$31,3)=13,'Tabella-Z2'!H87,'Tabella-Z2'!I87))</f>
        <v>0</v>
      </c>
      <c r="O110" s="388"/>
      <c r="P110" s="59">
        <f>IF(O$17=0,0,IF(O$17&gt;$G109,(IF($H105="X",Q110,IF(O$105="X",Q110,0))),0))</f>
        <v>0</v>
      </c>
      <c r="Q110" s="60">
        <f>'Tabella-Z2'!J87</f>
        <v>2.8000000000000001E-2</v>
      </c>
      <c r="R110" s="388"/>
      <c r="S110" s="59">
        <f>IF(R$17=0,0,IF(R$17&gt;$G109,(IF($H105="X",T110,IF(R$105="X",T110,0))),0))</f>
        <v>0</v>
      </c>
      <c r="T110" s="60">
        <f>'Tabella-Z2'!J87</f>
        <v>2.8000000000000001E-2</v>
      </c>
      <c r="U110" s="388"/>
      <c r="V110" s="59">
        <f>IF(U$17=0,0,IF(U$17&gt;$G109,(IF($H105="X",W110,IF(U$105="X",W110,0))),0))</f>
        <v>0</v>
      </c>
      <c r="W110" s="60">
        <f>'Tabella-Z2'!J87</f>
        <v>2.8000000000000001E-2</v>
      </c>
      <c r="X110" s="388"/>
      <c r="Y110" s="59">
        <f>IF(X$17=0,0,IF(X$17&gt;$G109,(IF($H105="X",Z110,IF(X$105="X",Z110,0))),0))</f>
        <v>0</v>
      </c>
      <c r="Z110" s="60">
        <f>'Tabella-Z2'!L87</f>
        <v>1.7999999999999999E-2</v>
      </c>
      <c r="AA110" s="388"/>
      <c r="AB110" s="59">
        <f>IF(AA$17=0,0,IF(AA$17&gt;$G109,(IF($H105="X",AC110,IF(AA$105="X",AC110,0))),0))</f>
        <v>0</v>
      </c>
      <c r="AC110" s="60">
        <f>'Tabella-Z2'!M87</f>
        <v>3.5000000000000003E-2</v>
      </c>
      <c r="AD110" s="510" t="s">
        <v>3</v>
      </c>
      <c r="AE110" s="511"/>
      <c r="AF110" s="511"/>
      <c r="AG110" s="388"/>
      <c r="AH110" s="59">
        <f>IF(AG$17=0,0,IF(AG$17&gt;$G109,(IF($H105="X",AI110,IF(AG$105="X",AI110,0))),0))</f>
        <v>0</v>
      </c>
      <c r="AI110" s="60">
        <f>'Tabella-Z2'!O87</f>
        <v>3.5000000000000003E-2</v>
      </c>
      <c r="AJ110" s="512" t="s">
        <v>3</v>
      </c>
      <c r="AK110" s="511"/>
      <c r="AL110" s="513"/>
      <c r="AM110" s="14"/>
      <c r="AN110" s="313">
        <f>IF($I$17&gt;$G109,($I$17-$G109)*J110,0)</f>
        <v>0</v>
      </c>
      <c r="AO110" s="344">
        <f>IF(I$17=0,0,SUM(AN105:AN110)/I$17)</f>
        <v>0</v>
      </c>
      <c r="AQ110" s="313">
        <f>IF($L$17&gt;$G109,($L$17-$G109)*M110,0)</f>
        <v>0</v>
      </c>
      <c r="AR110" s="344">
        <f>IF(L$17=0,0,SUM(AQ105:AQ110)/L$17)</f>
        <v>0</v>
      </c>
      <c r="AT110" s="313">
        <f>IF($O$17&gt;$G109,($O$17-$G109)*P110,0)</f>
        <v>0</v>
      </c>
      <c r="AU110" s="344">
        <f>IF(O$17=0,0,SUM(AT105:AT110)/O$17)</f>
        <v>0</v>
      </c>
      <c r="AW110" s="313">
        <f>IF($R$17&gt;$G109,($R$17-$G109)*S110,0)</f>
        <v>0</v>
      </c>
      <c r="AX110" s="344">
        <f>IF(R$17=0,0,SUM(AW105:AW110)/R$17)</f>
        <v>0</v>
      </c>
      <c r="AZ110" s="313">
        <f>IF($U$17&gt;$G109,($U$17-$G109)*V110,0)</f>
        <v>0</v>
      </c>
      <c r="BA110" s="344">
        <f>IF(U$17=0,0,SUM(AZ105:AZ110)/U$17)</f>
        <v>0</v>
      </c>
      <c r="BC110" s="313">
        <f>IF($X$17&gt;$G109,($X$17-$G109)*Y110,0)</f>
        <v>0</v>
      </c>
      <c r="BD110" s="344">
        <f>IF(X$17=0,0,SUM(BC105:BC110)/X$17)</f>
        <v>0</v>
      </c>
      <c r="BF110" s="313">
        <f>IF($AA$17&gt;$G109,($AA$17-$G109)*AB110,0)</f>
        <v>0</v>
      </c>
      <c r="BG110" s="344">
        <f>IF(AA$17=0,0,SUM(BF105:BF110)/AA$17)</f>
        <v>0</v>
      </c>
      <c r="BI110" s="313">
        <f>IF($AD$17&gt;$G109,($AD$17-$G109)*AE110,0)</f>
        <v>0</v>
      </c>
      <c r="BJ110" s="344">
        <f>IF(AD$17=0,0,SUM(BI105:BI110)/AD$17)</f>
        <v>0</v>
      </c>
      <c r="BL110" s="313">
        <f>IF($AG$17&gt;$G109,($AG$17-$G109)*AH110,0)</f>
        <v>0</v>
      </c>
      <c r="BM110" s="344">
        <f>IF(AG$17=0,0,SUM(BL105:BL110)/AG$17)</f>
        <v>0</v>
      </c>
      <c r="BO110" s="313">
        <f>IF($AJ$17&gt;$G109,($AJ$17-$G109)*AK110,0)</f>
        <v>0</v>
      </c>
      <c r="BP110" s="344">
        <f>IF(AJ$17=0,0,SUM(BO105:BO110)/AJ$17)</f>
        <v>0</v>
      </c>
    </row>
    <row r="111" spans="1:68" ht="18" customHeight="1" outlineLevel="1" x14ac:dyDescent="0.2">
      <c r="A111" s="5"/>
      <c r="B111" s="488"/>
      <c r="C111" s="491"/>
      <c r="D111" s="239" t="s">
        <v>567</v>
      </c>
      <c r="E111" s="346" t="s">
        <v>568</v>
      </c>
      <c r="F111" s="347"/>
      <c r="G111" s="348"/>
      <c r="H111" s="53"/>
      <c r="I111" s="514" t="s">
        <v>3</v>
      </c>
      <c r="J111" s="350"/>
      <c r="K111" s="350"/>
      <c r="L111" s="309"/>
      <c r="M111" s="310">
        <f t="shared" si="37"/>
        <v>0</v>
      </c>
      <c r="N111" s="311">
        <f>'Tabella-Z2'!H88</f>
        <v>0.09</v>
      </c>
      <c r="O111" s="514" t="s">
        <v>3</v>
      </c>
      <c r="P111" s="350"/>
      <c r="Q111" s="350"/>
      <c r="R111" s="514" t="s">
        <v>3</v>
      </c>
      <c r="S111" s="350"/>
      <c r="T111" s="350"/>
      <c r="U111" s="514" t="s">
        <v>3</v>
      </c>
      <c r="V111" s="350"/>
      <c r="W111" s="350"/>
      <c r="X111" s="514" t="s">
        <v>3</v>
      </c>
      <c r="Y111" s="350"/>
      <c r="Z111" s="350"/>
      <c r="AA111" s="514" t="s">
        <v>3</v>
      </c>
      <c r="AB111" s="350"/>
      <c r="AC111" s="350"/>
      <c r="AD111" s="514" t="s">
        <v>3</v>
      </c>
      <c r="AE111" s="350"/>
      <c r="AF111" s="350"/>
      <c r="AG111" s="514" t="s">
        <v>3</v>
      </c>
      <c r="AH111" s="350"/>
      <c r="AI111" s="350"/>
      <c r="AJ111" s="349" t="s">
        <v>3</v>
      </c>
      <c r="AK111" s="350"/>
      <c r="AL111" s="351"/>
      <c r="AM111" s="14"/>
    </row>
    <row r="112" spans="1:68" ht="18" customHeight="1" outlineLevel="1" x14ac:dyDescent="0.2">
      <c r="A112" s="5"/>
      <c r="B112" s="488"/>
      <c r="C112" s="491"/>
      <c r="D112" s="239" t="s">
        <v>569</v>
      </c>
      <c r="E112" s="346" t="s">
        <v>570</v>
      </c>
      <c r="F112" s="347"/>
      <c r="G112" s="348"/>
      <c r="H112" s="55"/>
      <c r="I112" s="382" t="s">
        <v>3</v>
      </c>
      <c r="J112" s="355"/>
      <c r="K112" s="355"/>
      <c r="L112" s="56"/>
      <c r="M112" s="57">
        <f t="shared" si="37"/>
        <v>0</v>
      </c>
      <c r="N112" s="68">
        <f>'Tabella-Z2'!H89</f>
        <v>0.12</v>
      </c>
      <c r="O112" s="382" t="s">
        <v>3</v>
      </c>
      <c r="P112" s="355"/>
      <c r="Q112" s="355"/>
      <c r="R112" s="382" t="s">
        <v>3</v>
      </c>
      <c r="S112" s="355"/>
      <c r="T112" s="355"/>
      <c r="U112" s="382" t="s">
        <v>3</v>
      </c>
      <c r="V112" s="355"/>
      <c r="W112" s="355"/>
      <c r="X112" s="382" t="s">
        <v>3</v>
      </c>
      <c r="Y112" s="355"/>
      <c r="Z112" s="355"/>
      <c r="AA112" s="382" t="s">
        <v>3</v>
      </c>
      <c r="AB112" s="355"/>
      <c r="AC112" s="355"/>
      <c r="AD112" s="382" t="s">
        <v>3</v>
      </c>
      <c r="AE112" s="355"/>
      <c r="AF112" s="355"/>
      <c r="AG112" s="382" t="s">
        <v>3</v>
      </c>
      <c r="AH112" s="355"/>
      <c r="AI112" s="355"/>
      <c r="AJ112" s="354" t="s">
        <v>3</v>
      </c>
      <c r="AK112" s="355"/>
      <c r="AL112" s="356"/>
      <c r="AM112" s="14"/>
    </row>
    <row r="113" spans="1:68" ht="18" customHeight="1" outlineLevel="1" x14ac:dyDescent="0.2">
      <c r="A113" s="5"/>
      <c r="B113" s="488"/>
      <c r="C113" s="491"/>
      <c r="D113" s="239" t="s">
        <v>571</v>
      </c>
      <c r="E113" s="346" t="s">
        <v>572</v>
      </c>
      <c r="F113" s="347"/>
      <c r="G113" s="348"/>
      <c r="H113" s="55"/>
      <c r="I113" s="382" t="s">
        <v>3</v>
      </c>
      <c r="J113" s="355"/>
      <c r="K113" s="355"/>
      <c r="L113" s="56"/>
      <c r="M113" s="57">
        <f t="shared" si="37"/>
        <v>0</v>
      </c>
      <c r="N113" s="68">
        <f>'Tabella-Z2'!H90</f>
        <v>0.18</v>
      </c>
      <c r="O113" s="382" t="s">
        <v>3</v>
      </c>
      <c r="P113" s="355"/>
      <c r="Q113" s="355"/>
      <c r="R113" s="382" t="s">
        <v>3</v>
      </c>
      <c r="S113" s="355"/>
      <c r="T113" s="355"/>
      <c r="U113" s="382" t="s">
        <v>3</v>
      </c>
      <c r="V113" s="355"/>
      <c r="W113" s="355"/>
      <c r="X113" s="382" t="s">
        <v>3</v>
      </c>
      <c r="Y113" s="355"/>
      <c r="Z113" s="355"/>
      <c r="AA113" s="382" t="s">
        <v>3</v>
      </c>
      <c r="AB113" s="355"/>
      <c r="AC113" s="355"/>
      <c r="AD113" s="382" t="s">
        <v>3</v>
      </c>
      <c r="AE113" s="355"/>
      <c r="AF113" s="355"/>
      <c r="AG113" s="382" t="s">
        <v>3</v>
      </c>
      <c r="AH113" s="355"/>
      <c r="AI113" s="355"/>
      <c r="AJ113" s="354" t="s">
        <v>3</v>
      </c>
      <c r="AK113" s="355"/>
      <c r="AL113" s="356"/>
      <c r="AM113" s="14"/>
    </row>
    <row r="114" spans="1:68" ht="18" customHeight="1" outlineLevel="1" x14ac:dyDescent="0.2">
      <c r="A114" s="5"/>
      <c r="B114" s="488"/>
      <c r="C114" s="491"/>
      <c r="D114" s="239" t="s">
        <v>573</v>
      </c>
      <c r="E114" s="346" t="s">
        <v>533</v>
      </c>
      <c r="F114" s="347"/>
      <c r="G114" s="348"/>
      <c r="H114" s="55"/>
      <c r="I114" s="63"/>
      <c r="J114" s="57">
        <f t="shared" ref="J114:J132" si="59">IF(I$17=0,0,(IF($H114="X",K114,IF(I114="X",K114,0))))</f>
        <v>0</v>
      </c>
      <c r="K114" s="68">
        <f>'Tabella-Z2'!G91</f>
        <v>0.05</v>
      </c>
      <c r="L114" s="56"/>
      <c r="M114" s="57">
        <f t="shared" si="37"/>
        <v>0</v>
      </c>
      <c r="N114" s="68">
        <f>'Tabella-Z2'!H91</f>
        <v>0.05</v>
      </c>
      <c r="O114" s="56"/>
      <c r="P114" s="57">
        <f t="shared" ref="P114:P132" si="60">IF(O$17=0,0,(IF($H114="X",Q114,IF(O114="X",Q114,0))))</f>
        <v>0</v>
      </c>
      <c r="Q114" s="68">
        <f>'Tabella-Z2'!J91</f>
        <v>0.05</v>
      </c>
      <c r="R114" s="56"/>
      <c r="S114" s="57">
        <f t="shared" ref="S114:S132" si="61">IF(R$17=0,0,(IF($H114="X",T114,IF(R114="X",T114,0))))</f>
        <v>0</v>
      </c>
      <c r="T114" s="68">
        <f>'Tabella-Z2'!J91</f>
        <v>0.05</v>
      </c>
      <c r="U114" s="56"/>
      <c r="V114" s="57">
        <f t="shared" ref="V114:V132" si="62">IF(U$17=0,0,(IF($H114="X",W114,IF(U114="X",W114,0))))</f>
        <v>0</v>
      </c>
      <c r="W114" s="68">
        <f>'Tabella-Z2'!J91</f>
        <v>0.05</v>
      </c>
      <c r="X114" s="56"/>
      <c r="Y114" s="57">
        <f t="shared" ref="Y114" si="63">IF(X$17=0,0,(IF($H114="X",Z114,IF(X114="X",Z114,0))))</f>
        <v>0</v>
      </c>
      <c r="Z114" s="68">
        <f>'Tabella-Z2'!L91</f>
        <v>0.05</v>
      </c>
      <c r="AA114" s="56"/>
      <c r="AB114" s="57">
        <f t="shared" ref="AB114" si="64">IF(AA$17=0,0,(IF($H114="X",AC114,IF(AA114="X",AC114,0))))</f>
        <v>0</v>
      </c>
      <c r="AC114" s="68">
        <f>'Tabella-Z2'!M91</f>
        <v>0.05</v>
      </c>
      <c r="AD114" s="56"/>
      <c r="AE114" s="57">
        <f t="shared" ref="AE114" si="65">IF(AD$17=0,0,(IF($H114="X",AF114,IF(AD114="X",AF114,0))))</f>
        <v>0</v>
      </c>
      <c r="AF114" s="68">
        <f>'Tabella-Z2'!N91</f>
        <v>0.05</v>
      </c>
      <c r="AG114" s="56"/>
      <c r="AH114" s="57">
        <f t="shared" ref="AH114" si="66">IF(AG$17=0,0,(IF($H114="X",AI114,IF(AG114="X",AI114,0))))</f>
        <v>0</v>
      </c>
      <c r="AI114" s="68">
        <f>'Tabella-Z2'!O91</f>
        <v>0.05</v>
      </c>
      <c r="AJ114" s="354" t="s">
        <v>3</v>
      </c>
      <c r="AK114" s="355"/>
      <c r="AL114" s="356"/>
      <c r="AM114" s="14"/>
    </row>
    <row r="115" spans="1:68" ht="18" customHeight="1" outlineLevel="1" x14ac:dyDescent="0.2">
      <c r="A115" s="5"/>
      <c r="B115" s="488"/>
      <c r="C115" s="491"/>
      <c r="D115" s="239" t="s">
        <v>574</v>
      </c>
      <c r="E115" s="346" t="s">
        <v>575</v>
      </c>
      <c r="F115" s="347"/>
      <c r="G115" s="348"/>
      <c r="H115" s="55"/>
      <c r="I115" s="63"/>
      <c r="J115" s="57">
        <f t="shared" si="59"/>
        <v>0</v>
      </c>
      <c r="K115" s="68">
        <f>'Tabella-Z2'!G92</f>
        <v>0.06</v>
      </c>
      <c r="L115" s="56"/>
      <c r="M115" s="57">
        <f t="shared" si="37"/>
        <v>0</v>
      </c>
      <c r="N115" s="68">
        <f>'Tabella-Z2'!H92</f>
        <v>0.06</v>
      </c>
      <c r="O115" s="56"/>
      <c r="P115" s="57">
        <f t="shared" si="60"/>
        <v>0</v>
      </c>
      <c r="Q115" s="68">
        <f>'Tabella-Z2'!J92</f>
        <v>0.06</v>
      </c>
      <c r="R115" s="56"/>
      <c r="S115" s="57">
        <f t="shared" si="61"/>
        <v>0</v>
      </c>
      <c r="T115" s="68">
        <f>'Tabella-Z2'!J92</f>
        <v>0.06</v>
      </c>
      <c r="U115" s="56"/>
      <c r="V115" s="57">
        <f t="shared" si="62"/>
        <v>0</v>
      </c>
      <c r="W115" s="68">
        <f>'Tabella-Z2'!J92</f>
        <v>0.06</v>
      </c>
      <c r="X115" s="382" t="s">
        <v>3</v>
      </c>
      <c r="Y115" s="355"/>
      <c r="Z115" s="355"/>
      <c r="AA115" s="382" t="s">
        <v>3</v>
      </c>
      <c r="AB115" s="355"/>
      <c r="AC115" s="355"/>
      <c r="AD115" s="382" t="s">
        <v>3</v>
      </c>
      <c r="AE115" s="355"/>
      <c r="AF115" s="355"/>
      <c r="AG115" s="382" t="s">
        <v>3</v>
      </c>
      <c r="AH115" s="355"/>
      <c r="AI115" s="355"/>
      <c r="AJ115" s="354" t="s">
        <v>3</v>
      </c>
      <c r="AK115" s="355"/>
      <c r="AL115" s="356"/>
      <c r="AM115" s="14"/>
    </row>
    <row r="116" spans="1:68" ht="18" customHeight="1" outlineLevel="1" x14ac:dyDescent="0.2">
      <c r="A116" s="5"/>
      <c r="B116" s="488"/>
      <c r="C116" s="491"/>
      <c r="D116" s="239" t="s">
        <v>576</v>
      </c>
      <c r="E116" s="346" t="s">
        <v>577</v>
      </c>
      <c r="F116" s="347"/>
      <c r="G116" s="348"/>
      <c r="H116" s="55"/>
      <c r="I116" s="63"/>
      <c r="J116" s="57">
        <f t="shared" si="59"/>
        <v>0</v>
      </c>
      <c r="K116" s="68">
        <f>'Tabella-Z2'!G93</f>
        <v>0.02</v>
      </c>
      <c r="L116" s="56"/>
      <c r="M116" s="57">
        <f t="shared" si="37"/>
        <v>0</v>
      </c>
      <c r="N116" s="68">
        <f>'Tabella-Z2'!H93</f>
        <v>0.02</v>
      </c>
      <c r="O116" s="56"/>
      <c r="P116" s="57">
        <f t="shared" si="60"/>
        <v>0</v>
      </c>
      <c r="Q116" s="68">
        <f>'Tabella-Z2'!J93</f>
        <v>0.02</v>
      </c>
      <c r="R116" s="56"/>
      <c r="S116" s="57">
        <f t="shared" si="61"/>
        <v>0</v>
      </c>
      <c r="T116" s="68">
        <f>'Tabella-Z2'!J93</f>
        <v>0.02</v>
      </c>
      <c r="U116" s="56"/>
      <c r="V116" s="57">
        <f t="shared" si="62"/>
        <v>0</v>
      </c>
      <c r="W116" s="68">
        <f>'Tabella-Z2'!J93</f>
        <v>0.02</v>
      </c>
      <c r="X116" s="56"/>
      <c r="Y116" s="57">
        <f t="shared" ref="Y116:Y117" si="67">IF(X$17=0,0,(IF($H116="X",Z116,IF(X116="X",Z116,0))))</f>
        <v>0</v>
      </c>
      <c r="Z116" s="68">
        <f>'Tabella-Z2'!L93</f>
        <v>0.02</v>
      </c>
      <c r="AA116" s="56"/>
      <c r="AB116" s="57">
        <f t="shared" ref="AB116" si="68">IF(AA$17=0,0,(IF($H116="X",AC116,IF(AA116="X",AC116,0))))</f>
        <v>0</v>
      </c>
      <c r="AC116" s="68">
        <f>'Tabella-Z2'!M93</f>
        <v>0.02</v>
      </c>
      <c r="AD116" s="56"/>
      <c r="AE116" s="57">
        <f t="shared" ref="AE116" si="69">IF(AD$17=0,0,(IF($H116="X",AF116,IF(AD116="X",AF116,0))))</f>
        <v>0</v>
      </c>
      <c r="AF116" s="68">
        <f>'Tabella-Z2'!N93</f>
        <v>0.02</v>
      </c>
      <c r="AG116" s="56"/>
      <c r="AH116" s="57">
        <f t="shared" ref="AH116" si="70">IF(AG$17=0,0,(IF($H116="X",AI116,IF(AG116="X",AI116,0))))</f>
        <v>0</v>
      </c>
      <c r="AI116" s="68">
        <f>'Tabella-Z2'!O93</f>
        <v>0.02</v>
      </c>
      <c r="AJ116" s="354" t="s">
        <v>3</v>
      </c>
      <c r="AK116" s="355"/>
      <c r="AL116" s="356"/>
      <c r="AM116" s="14"/>
    </row>
    <row r="117" spans="1:68" ht="18" customHeight="1" outlineLevel="1" x14ac:dyDescent="0.2">
      <c r="A117" s="5"/>
      <c r="B117" s="488"/>
      <c r="C117" s="491"/>
      <c r="D117" s="239" t="s">
        <v>578</v>
      </c>
      <c r="E117" s="346" t="s">
        <v>579</v>
      </c>
      <c r="F117" s="347"/>
      <c r="G117" s="348"/>
      <c r="H117" s="55"/>
      <c r="I117" s="63"/>
      <c r="J117" s="57">
        <f t="shared" si="59"/>
        <v>0</v>
      </c>
      <c r="K117" s="68">
        <f>'Tabella-Z2'!G94</f>
        <v>0.02</v>
      </c>
      <c r="L117" s="56"/>
      <c r="M117" s="57">
        <f t="shared" si="37"/>
        <v>0</v>
      </c>
      <c r="N117" s="68">
        <f>'Tabella-Z2'!H94</f>
        <v>0.02</v>
      </c>
      <c r="O117" s="56"/>
      <c r="P117" s="57">
        <f t="shared" si="60"/>
        <v>0</v>
      </c>
      <c r="Q117" s="68">
        <f>'Tabella-Z2'!J94</f>
        <v>0.02</v>
      </c>
      <c r="R117" s="56"/>
      <c r="S117" s="57">
        <f t="shared" si="61"/>
        <v>0</v>
      </c>
      <c r="T117" s="68">
        <f>'Tabella-Z2'!J94</f>
        <v>0.02</v>
      </c>
      <c r="U117" s="56"/>
      <c r="V117" s="57">
        <f t="shared" si="62"/>
        <v>0</v>
      </c>
      <c r="W117" s="68">
        <f>'Tabella-Z2'!J94</f>
        <v>0.02</v>
      </c>
      <c r="X117" s="56"/>
      <c r="Y117" s="57">
        <f t="shared" si="67"/>
        <v>0</v>
      </c>
      <c r="Z117" s="68">
        <f>'Tabella-Z2'!L94</f>
        <v>0.02</v>
      </c>
      <c r="AA117" s="382" t="s">
        <v>3</v>
      </c>
      <c r="AB117" s="355"/>
      <c r="AC117" s="355"/>
      <c r="AD117" s="382" t="s">
        <v>3</v>
      </c>
      <c r="AE117" s="355"/>
      <c r="AF117" s="355"/>
      <c r="AG117" s="382" t="s">
        <v>3</v>
      </c>
      <c r="AH117" s="355"/>
      <c r="AI117" s="355"/>
      <c r="AJ117" s="354" t="s">
        <v>3</v>
      </c>
      <c r="AK117" s="355"/>
      <c r="AL117" s="356"/>
      <c r="AM117" s="14"/>
    </row>
    <row r="118" spans="1:68" ht="18" customHeight="1" outlineLevel="1" x14ac:dyDescent="0.2">
      <c r="A118" s="5"/>
      <c r="B118" s="488"/>
      <c r="C118" s="491"/>
      <c r="D118" s="239" t="s">
        <v>580</v>
      </c>
      <c r="E118" s="346" t="s">
        <v>581</v>
      </c>
      <c r="F118" s="347"/>
      <c r="G118" s="348"/>
      <c r="H118" s="55"/>
      <c r="I118" s="63"/>
      <c r="J118" s="57">
        <f t="shared" si="59"/>
        <v>0</v>
      </c>
      <c r="K118" s="68">
        <f>'Tabella-Z2'!G95</f>
        <v>0.03</v>
      </c>
      <c r="L118" s="56"/>
      <c r="M118" s="57">
        <f t="shared" si="37"/>
        <v>0</v>
      </c>
      <c r="N118" s="68">
        <f>'Tabella-Z2'!H95</f>
        <v>0.03</v>
      </c>
      <c r="O118" s="56"/>
      <c r="P118" s="57">
        <f t="shared" si="60"/>
        <v>0</v>
      </c>
      <c r="Q118" s="68">
        <f>'Tabella-Z2'!J95</f>
        <v>0.03</v>
      </c>
      <c r="R118" s="56"/>
      <c r="S118" s="57">
        <f t="shared" si="61"/>
        <v>0</v>
      </c>
      <c r="T118" s="68">
        <f>'Tabella-Z2'!J95</f>
        <v>0.03</v>
      </c>
      <c r="U118" s="56"/>
      <c r="V118" s="57">
        <f t="shared" si="62"/>
        <v>0</v>
      </c>
      <c r="W118" s="68">
        <f>'Tabella-Z2'!J95</f>
        <v>0.03</v>
      </c>
      <c r="X118" s="382" t="s">
        <v>3</v>
      </c>
      <c r="Y118" s="355"/>
      <c r="Z118" s="355"/>
      <c r="AA118" s="382" t="s">
        <v>3</v>
      </c>
      <c r="AB118" s="355"/>
      <c r="AC118" s="355"/>
      <c r="AD118" s="382" t="s">
        <v>3</v>
      </c>
      <c r="AE118" s="355"/>
      <c r="AF118" s="355"/>
      <c r="AG118" s="382" t="s">
        <v>3</v>
      </c>
      <c r="AH118" s="355"/>
      <c r="AI118" s="355"/>
      <c r="AJ118" s="354" t="s">
        <v>3</v>
      </c>
      <c r="AK118" s="355"/>
      <c r="AL118" s="356"/>
      <c r="AM118" s="14"/>
    </row>
    <row r="119" spans="1:68" ht="18" customHeight="1" outlineLevel="1" x14ac:dyDescent="0.2">
      <c r="A119" s="5"/>
      <c r="B119" s="488"/>
      <c r="C119" s="491"/>
      <c r="D119" s="239" t="s">
        <v>582</v>
      </c>
      <c r="E119" s="346" t="s">
        <v>583</v>
      </c>
      <c r="F119" s="347"/>
      <c r="G119" s="348"/>
      <c r="H119" s="55"/>
      <c r="I119" s="63"/>
      <c r="J119" s="57">
        <f t="shared" si="59"/>
        <v>0</v>
      </c>
      <c r="K119" s="68">
        <f>'Tabella-Z2'!G96</f>
        <v>0.02</v>
      </c>
      <c r="L119" s="56"/>
      <c r="M119" s="57">
        <f t="shared" si="37"/>
        <v>0</v>
      </c>
      <c r="N119" s="68">
        <f>'Tabella-Z2'!H96</f>
        <v>0.02</v>
      </c>
      <c r="O119" s="56"/>
      <c r="P119" s="57">
        <f t="shared" si="60"/>
        <v>0</v>
      </c>
      <c r="Q119" s="68">
        <f>'Tabella-Z2'!J96</f>
        <v>0.02</v>
      </c>
      <c r="R119" s="56"/>
      <c r="S119" s="57">
        <f t="shared" si="61"/>
        <v>0</v>
      </c>
      <c r="T119" s="68">
        <f>'Tabella-Z2'!J96</f>
        <v>0.02</v>
      </c>
      <c r="U119" s="56"/>
      <c r="V119" s="57">
        <f t="shared" si="62"/>
        <v>0</v>
      </c>
      <c r="W119" s="68">
        <f>'Tabella-Z2'!J96</f>
        <v>0.02</v>
      </c>
      <c r="X119" s="382" t="s">
        <v>3</v>
      </c>
      <c r="Y119" s="355"/>
      <c r="Z119" s="355"/>
      <c r="AA119" s="382" t="s">
        <v>3</v>
      </c>
      <c r="AB119" s="355"/>
      <c r="AC119" s="355"/>
      <c r="AD119" s="382" t="s">
        <v>3</v>
      </c>
      <c r="AE119" s="355"/>
      <c r="AF119" s="355"/>
      <c r="AG119" s="382" t="s">
        <v>3</v>
      </c>
      <c r="AH119" s="355"/>
      <c r="AI119" s="355"/>
      <c r="AJ119" s="354" t="s">
        <v>3</v>
      </c>
      <c r="AK119" s="355"/>
      <c r="AL119" s="356"/>
      <c r="AM119" s="14"/>
    </row>
    <row r="120" spans="1:68" ht="18" customHeight="1" outlineLevel="1" x14ac:dyDescent="0.2">
      <c r="A120" s="5"/>
      <c r="B120" s="488"/>
      <c r="C120" s="491"/>
      <c r="D120" s="239" t="s">
        <v>584</v>
      </c>
      <c r="E120" s="346" t="s">
        <v>585</v>
      </c>
      <c r="F120" s="347"/>
      <c r="G120" s="348"/>
      <c r="H120" s="55"/>
      <c r="I120" s="302"/>
      <c r="J120" s="303">
        <f t="shared" si="59"/>
        <v>0</v>
      </c>
      <c r="K120" s="304">
        <f>'Tabella-Z2'!G97</f>
        <v>0.01</v>
      </c>
      <c r="L120" s="305"/>
      <c r="M120" s="303">
        <f t="shared" si="37"/>
        <v>0</v>
      </c>
      <c r="N120" s="304">
        <f>'Tabella-Z2'!H97</f>
        <v>0.01</v>
      </c>
      <c r="O120" s="305"/>
      <c r="P120" s="303">
        <f t="shared" si="60"/>
        <v>0</v>
      </c>
      <c r="Q120" s="304">
        <f>'Tabella-Z2'!J97</f>
        <v>0.01</v>
      </c>
      <c r="R120" s="305"/>
      <c r="S120" s="303">
        <f t="shared" si="61"/>
        <v>0</v>
      </c>
      <c r="T120" s="304">
        <f>'Tabella-Z2'!J97</f>
        <v>0.01</v>
      </c>
      <c r="U120" s="305"/>
      <c r="V120" s="303">
        <f t="shared" si="62"/>
        <v>0</v>
      </c>
      <c r="W120" s="304">
        <f>'Tabella-Z2'!J97</f>
        <v>0.01</v>
      </c>
      <c r="X120" s="305"/>
      <c r="Y120" s="303">
        <f t="shared" ref="Y120:Y132" si="71">IF(X$17=0,0,(IF($H120="X",Z120,IF(X120="X",Z120,0))))</f>
        <v>0</v>
      </c>
      <c r="Z120" s="304">
        <f>'Tabella-Z2'!L97</f>
        <v>0.01</v>
      </c>
      <c r="AA120" s="305"/>
      <c r="AB120" s="303">
        <f t="shared" ref="AB120:AB132" si="72">IF(AA$17=0,0,(IF($H120="X",AC120,IF(AA120="X",AC120,0))))</f>
        <v>0</v>
      </c>
      <c r="AC120" s="304">
        <f>'Tabella-Z2'!M97</f>
        <v>0.01</v>
      </c>
      <c r="AD120" s="305"/>
      <c r="AE120" s="303">
        <f t="shared" ref="AE120:AE132" si="73">IF(AD$17=0,0,(IF($H120="X",AF120,IF(AD120="X",AF120,0))))</f>
        <v>0</v>
      </c>
      <c r="AF120" s="304">
        <f>'Tabella-Z2'!N97</f>
        <v>0.01</v>
      </c>
      <c r="AG120" s="305"/>
      <c r="AH120" s="303">
        <f t="shared" ref="AH120:AH132" si="74">IF(AG$17=0,0,(IF($H120="X",AI120,IF(AG120="X",AI120,0))))</f>
        <v>0</v>
      </c>
      <c r="AI120" s="304">
        <f>'Tabella-Z2'!O97</f>
        <v>0.01</v>
      </c>
      <c r="AJ120" s="503" t="s">
        <v>3</v>
      </c>
      <c r="AK120" s="504"/>
      <c r="AL120" s="505"/>
      <c r="AM120" s="14"/>
    </row>
    <row r="121" spans="1:68" ht="18" customHeight="1" outlineLevel="1" x14ac:dyDescent="0.2">
      <c r="A121" s="5"/>
      <c r="B121" s="488"/>
      <c r="C121" s="491"/>
      <c r="D121" s="529" t="s">
        <v>586</v>
      </c>
      <c r="E121" s="501" t="s">
        <v>587</v>
      </c>
      <c r="F121" s="239" t="s">
        <v>479</v>
      </c>
      <c r="G121" s="335">
        <v>5000000</v>
      </c>
      <c r="H121" s="480"/>
      <c r="I121" s="532"/>
      <c r="J121" s="307">
        <f>IF(I$17=0,0,IF(I$17&gt;0,(IF($H$121="X",K121,IF(I$121="X",K121,0))),0))</f>
        <v>0</v>
      </c>
      <c r="K121" s="67">
        <f>'Tabella-Z2'!G98</f>
        <v>0.09</v>
      </c>
      <c r="L121" s="383"/>
      <c r="M121" s="307">
        <f>IF(L$17=0,0,IF(L$17&gt;0,(IF($H$121="X",N121,IF(L$121="X",N121,0))),0))</f>
        <v>0</v>
      </c>
      <c r="N121" s="67">
        <f>'Tabella-Z2'!H98</f>
        <v>0.1</v>
      </c>
      <c r="O121" s="383"/>
      <c r="P121" s="307">
        <f>IF(O$17=0,0,IF(O$17&gt;0,(IF($H$121="X",Q121,IF(O$121="X",Q121,0))),0))</f>
        <v>0</v>
      </c>
      <c r="Q121" s="67">
        <f>'Tabella-Z2'!J98</f>
        <v>0.09</v>
      </c>
      <c r="R121" s="383"/>
      <c r="S121" s="307">
        <f>IF(R$17=0,0,IF(R$17&gt;0,(IF($H$121="X",T121,IF(R$121="X",T121,0))),0))</f>
        <v>0</v>
      </c>
      <c r="T121" s="67">
        <f>'Tabella-Z2'!J98</f>
        <v>0.09</v>
      </c>
      <c r="U121" s="383"/>
      <c r="V121" s="307">
        <f>IF(U$17=0,0,IF(U$17&gt;0,(IF($H$121="X",W121,IF(U$121="X",W121,0))),0))</f>
        <v>0</v>
      </c>
      <c r="W121" s="67">
        <f>'Tabella-Z2'!J98</f>
        <v>0.09</v>
      </c>
      <c r="X121" s="383"/>
      <c r="Y121" s="307">
        <f>IF(X$17=0,0,IF(X$17&gt;0,(IF($H$121="X",Z121,IF(X$121="X",Z121,0))),0))</f>
        <v>0</v>
      </c>
      <c r="Z121" s="67">
        <f>'Tabella-Z2'!L98</f>
        <v>0.1</v>
      </c>
      <c r="AA121" s="383"/>
      <c r="AB121" s="307">
        <f>IF(AA$17=0,0,IF(AA$17&gt;0,(IF($H$121="X",AC121,IF(AA$121="X",AC121,0))),0))</f>
        <v>0</v>
      </c>
      <c r="AC121" s="67">
        <f>'Tabella-Z2'!M98</f>
        <v>0.1</v>
      </c>
      <c r="AD121" s="383"/>
      <c r="AE121" s="307">
        <f>IF(AD$17=0,0,IF(AD$17&gt;0,(IF($H$121="X",AF121,IF(AD$121="X",AF121,0))),0))</f>
        <v>0</v>
      </c>
      <c r="AF121" s="67">
        <f>'Tabella-Z2'!N98</f>
        <v>0.09</v>
      </c>
      <c r="AG121" s="383"/>
      <c r="AH121" s="307">
        <f>IF(AG$17=0,0,IF(AG$17&gt;0,(IF($H$121="X",AI121,IF(AG$121="X",AI121,0))),0))</f>
        <v>0</v>
      </c>
      <c r="AI121" s="67">
        <f>'Tabella-Z2'!O98</f>
        <v>0.1</v>
      </c>
      <c r="AJ121" s="506" t="s">
        <v>3</v>
      </c>
      <c r="AK121" s="507"/>
      <c r="AL121" s="508"/>
      <c r="AM121" s="14"/>
      <c r="AN121" s="313">
        <f>IF($I$17&gt;$G121,$G121*J121,$I$17*J121)</f>
        <v>0</v>
      </c>
      <c r="AQ121" s="313">
        <f>IF($L$17&gt;$G121,$G121*M121,$L$17*M121)</f>
        <v>0</v>
      </c>
      <c r="AT121" s="313">
        <f>IF($O$17&gt;$G121,$G121*P121,$O$17*P121)</f>
        <v>0</v>
      </c>
      <c r="AU121" s="313"/>
      <c r="AW121" s="313">
        <f>IF($R$17&gt;$G121,$G121*S121,$R$17*S121)</f>
        <v>0</v>
      </c>
      <c r="AZ121" s="313">
        <f>IF($U$17&gt;$G121,$G121*V121,$U$17*V121)</f>
        <v>0</v>
      </c>
      <c r="BC121" s="313">
        <f>IF($X$17&gt;$G121,$G121*Y121,$X$17*Y121)</f>
        <v>0</v>
      </c>
      <c r="BF121" s="313">
        <f>IF($AA$17&gt;$G121,$G121*AB121,$AA$17*AB121)</f>
        <v>0</v>
      </c>
      <c r="BI121" s="313">
        <f>IF($AD$17&gt;$G121,$G121*AE121,$AD$17*AE121)</f>
        <v>0</v>
      </c>
      <c r="BL121" s="313">
        <f>IF($AG$17&gt;$G121,$G121*AH121,$AG$17*AH121)</f>
        <v>0</v>
      </c>
      <c r="BO121" s="313">
        <f>IF($AJ$17&gt;$G121,$G121*AK121,$AJ$17*AK121)</f>
        <v>0</v>
      </c>
    </row>
    <row r="122" spans="1:68" ht="18" customHeight="1" outlineLevel="1" x14ac:dyDescent="0.2">
      <c r="A122" s="5"/>
      <c r="B122" s="488"/>
      <c r="C122" s="491"/>
      <c r="D122" s="530"/>
      <c r="E122" s="502"/>
      <c r="F122" s="239" t="s">
        <v>480</v>
      </c>
      <c r="G122" s="335">
        <v>20000000</v>
      </c>
      <c r="H122" s="481"/>
      <c r="I122" s="533"/>
      <c r="J122" s="280">
        <f>IF(I$17=0,0,IF(I$17&gt;$G121,(IF($H$121="X",K122,IF(I$121="X",K122,0))),0))</f>
        <v>0</v>
      </c>
      <c r="K122" s="68">
        <f>'Tabella-Z2'!G99</f>
        <v>4.4999999999999998E-2</v>
      </c>
      <c r="L122" s="384"/>
      <c r="M122" s="280">
        <f>IF(L$17=0,0,IF(L$17&gt;$G121,(IF($H$121="X",N122,IF(L$121="X",N122,0))),0))</f>
        <v>0</v>
      </c>
      <c r="N122" s="68">
        <f>'Tabella-Z2'!H99</f>
        <v>0.06</v>
      </c>
      <c r="O122" s="384"/>
      <c r="P122" s="280">
        <f>IF(O$17=0,0,IF(O$17&gt;$G121,(IF($H$121="X",Q122,IF(O$121="X",Q122,0))),0))</f>
        <v>0</v>
      </c>
      <c r="Q122" s="68">
        <f>'Tabella-Z2'!J99</f>
        <v>4.4999999999999998E-2</v>
      </c>
      <c r="R122" s="384"/>
      <c r="S122" s="280">
        <f>IF(R$17=0,0,IF(R$17&gt;$G121,(IF($H$121="X",T122,IF(R$121="X",T122,0))),0))</f>
        <v>0</v>
      </c>
      <c r="T122" s="68">
        <f>'Tabella-Z2'!J99</f>
        <v>4.4999999999999998E-2</v>
      </c>
      <c r="U122" s="384"/>
      <c r="V122" s="280">
        <f>IF(U$17=0,0,IF(U$17&gt;$G121,(IF($H$121="X",W122,IF(U$121="X",W122,0))),0))</f>
        <v>0</v>
      </c>
      <c r="W122" s="68">
        <f>'Tabella-Z2'!J99</f>
        <v>4.4999999999999998E-2</v>
      </c>
      <c r="X122" s="384"/>
      <c r="Y122" s="280">
        <f>IF(X$17=0,0,IF(X$17&gt;$G121,(IF($H$121="X",Z122,IF(X$121="X",Z122,0))),0))</f>
        <v>0</v>
      </c>
      <c r="Z122" s="68">
        <f>'Tabella-Z2'!L99</f>
        <v>0.06</v>
      </c>
      <c r="AA122" s="384"/>
      <c r="AB122" s="280">
        <f>IF(AA$17=0,0,IF(AA$17&gt;$G121,(IF($H$121="X",AC122,IF(AA$121="X",AC122,0))),0))</f>
        <v>0</v>
      </c>
      <c r="AC122" s="68">
        <f>'Tabella-Z2'!M99</f>
        <v>0.06</v>
      </c>
      <c r="AD122" s="384"/>
      <c r="AE122" s="280">
        <f>IF(AD$17=0,0,IF(AD$17&gt;$G121,(IF($H$121="X",AF122,IF(AD$121="X",AF122,0))),0))</f>
        <v>0</v>
      </c>
      <c r="AF122" s="68">
        <f>'Tabella-Z2'!N99</f>
        <v>4.4999999999999998E-2</v>
      </c>
      <c r="AG122" s="384"/>
      <c r="AH122" s="280">
        <f>IF(AG$17=0,0,IF(AG$17&gt;$G121,(IF($H$121="X",AI122,IF(AG$121="X",AI122,0))),0))</f>
        <v>0</v>
      </c>
      <c r="AI122" s="68">
        <f>'Tabella-Z2'!O99</f>
        <v>0.06</v>
      </c>
      <c r="AJ122" s="354" t="s">
        <v>3</v>
      </c>
      <c r="AK122" s="355"/>
      <c r="AL122" s="356"/>
      <c r="AM122" s="14"/>
      <c r="AN122" s="313">
        <f>IF($I$17&gt;$G121,IF($I$17&gt;$G122,($G122-$G121)*J122,($I$17-$G121)*J122),0)</f>
        <v>0</v>
      </c>
      <c r="AQ122" s="313">
        <f>IF($L$17&gt;$G121,IF($L$17&gt;$G122,($G122-$G121)*M122,($L$17-$G121)*M122),0)</f>
        <v>0</v>
      </c>
      <c r="AT122" s="313">
        <f>IF($O$17&gt;$G121,IF($O$17&gt;$G122,($G122-$G121)*P122,($O$17-$G121)*P122),0)</f>
        <v>0</v>
      </c>
      <c r="AU122" s="313"/>
      <c r="AW122" s="313">
        <f>IF($R$17&gt;$G121,IF($R$17&gt;$G122,($G122-$G121)*S122,($R$17-$G121)*S122),0)</f>
        <v>0</v>
      </c>
      <c r="AZ122" s="313">
        <f>IF($U$17&gt;$G121,IF($U$17&gt;$G122,($G122-$G121)*V122,($U$17-$G121)*V122),0)</f>
        <v>0</v>
      </c>
      <c r="BC122" s="313">
        <f>IF($X$17&gt;$G121,IF($X$17&gt;$G122,($G122-$G121)*Y122,($X$17-$G121)*Y122),0)</f>
        <v>0</v>
      </c>
      <c r="BF122" s="313">
        <f>IF($AA$17&gt;$G121,IF($AA$17&gt;$G122,($G122-$G121)*AB122,($AA$17-$G121)*AB122),0)</f>
        <v>0</v>
      </c>
      <c r="BI122" s="313">
        <f>IF($AD$17&gt;$G121,IF($AD$17&gt;$G122,($G122-$G121)*AE122,($AD$17-$G121)*AE122),0)</f>
        <v>0</v>
      </c>
      <c r="BL122" s="313">
        <f>IF($AG$17&gt;$G121,IF($AG$17&gt;$G122,($G122-$G121)*AH122,($AG$17-$G121)*AH122),0)</f>
        <v>0</v>
      </c>
      <c r="BO122" s="313">
        <f>IF($AJ$17&gt;$G121,IF($AJ$17&gt;$G122,($G122-$G121)*AK122,($AJ$17-$G121)*AK122),0)</f>
        <v>0</v>
      </c>
    </row>
    <row r="123" spans="1:68" ht="18" customHeight="1" outlineLevel="1" x14ac:dyDescent="0.2">
      <c r="A123" s="5"/>
      <c r="B123" s="488"/>
      <c r="C123" s="491"/>
      <c r="D123" s="531"/>
      <c r="E123" s="407"/>
      <c r="F123" s="239" t="s">
        <v>481</v>
      </c>
      <c r="G123" s="336"/>
      <c r="H123" s="482"/>
      <c r="I123" s="534"/>
      <c r="J123" s="59">
        <f>IF(I$17=0,0,IF(I$17&gt;$G122,(IF($H121="X",K123,IF(I$121="X",K123,0))),0))</f>
        <v>0</v>
      </c>
      <c r="K123" s="60">
        <f>'Tabella-Z2'!G100</f>
        <v>1.4999999999999999E-2</v>
      </c>
      <c r="L123" s="385"/>
      <c r="M123" s="59">
        <f>IF(L$17=0,0,IF(L$17&gt;$G122,(IF($H121="X",N123,IF(L$121="X",N123,0))),0))</f>
        <v>0</v>
      </c>
      <c r="N123" s="60">
        <f>'Tabella-Z2'!H100</f>
        <v>2.5000000000000001E-2</v>
      </c>
      <c r="O123" s="385"/>
      <c r="P123" s="59">
        <f>IF(O$17=0,0,IF(O$17&gt;$G122,(IF($H121="X",Q123,IF(O$121="X",Q123,0))),0))</f>
        <v>0</v>
      </c>
      <c r="Q123" s="60">
        <f>'Tabella-Z2'!J100</f>
        <v>1.4999999999999999E-2</v>
      </c>
      <c r="R123" s="385"/>
      <c r="S123" s="59">
        <f>IF(R$17=0,0,IF(R$17&gt;$G122,(IF($H121="X",T123,IF(R$121="X",T123,0))),0))</f>
        <v>0</v>
      </c>
      <c r="T123" s="60">
        <f>'Tabella-Z2'!J100</f>
        <v>1.4999999999999999E-2</v>
      </c>
      <c r="U123" s="385"/>
      <c r="V123" s="59">
        <f>IF(U$17=0,0,IF(U$17&gt;$G122,(IF($H121="X",W123,IF(U$121="X",W123,0))),0))</f>
        <v>0</v>
      </c>
      <c r="W123" s="60">
        <f>'Tabella-Z2'!J100</f>
        <v>1.4999999999999999E-2</v>
      </c>
      <c r="X123" s="385"/>
      <c r="Y123" s="59">
        <f>IF(X$17=0,0,IF(X$17&gt;$G122,(IF($H121="X",Z123,IF(X$121="X",Z123,0))),0))</f>
        <v>0</v>
      </c>
      <c r="Z123" s="60">
        <f>'Tabella-Z2'!L100</f>
        <v>2.5000000000000001E-2</v>
      </c>
      <c r="AA123" s="385"/>
      <c r="AB123" s="59">
        <f>IF(AA$17=0,0,IF(AA$17&gt;$G122,(IF($H121="X",AC123,IF(AA$121="X",AC123,0))),0))</f>
        <v>0</v>
      </c>
      <c r="AC123" s="60">
        <f>'Tabella-Z2'!M100</f>
        <v>2.5000000000000001E-2</v>
      </c>
      <c r="AD123" s="385"/>
      <c r="AE123" s="59">
        <f>IF(AD$17=0,0,IF(AD$17&gt;$G122,(IF($H121="X",AF123,IF(AD$121="X",AF123,0))),0))</f>
        <v>0</v>
      </c>
      <c r="AF123" s="60">
        <f>'Tabella-Z2'!N100</f>
        <v>1.4999999999999999E-2</v>
      </c>
      <c r="AG123" s="385"/>
      <c r="AH123" s="59">
        <f>IF(AG$17=0,0,IF(AG$17&gt;$G122,(IF($H121="X",AI123,IF(AG$121="X",AI123,0))),0))</f>
        <v>0</v>
      </c>
      <c r="AI123" s="60">
        <f>'Tabella-Z2'!O100</f>
        <v>2.5000000000000001E-2</v>
      </c>
      <c r="AJ123" s="512" t="s">
        <v>3</v>
      </c>
      <c r="AK123" s="511"/>
      <c r="AL123" s="513"/>
      <c r="AM123" s="14"/>
      <c r="AN123" s="313">
        <f>IF($I$17&gt;$G122,($I$17-$G122)*J123,0)</f>
        <v>0</v>
      </c>
      <c r="AO123" s="344">
        <f>IF(I$17=0,0,SUM(AN121:AN123)/I$17)</f>
        <v>0</v>
      </c>
      <c r="AQ123" s="313">
        <f>IF($L$17&gt;$G122,($L$17-$G122)*M123,0)</f>
        <v>0</v>
      </c>
      <c r="AR123" s="344">
        <f>IF(L$17=0,0,SUM(AQ121:AQ123)/L$17)</f>
        <v>0</v>
      </c>
      <c r="AT123" s="313">
        <f>IF($O$17&gt;$G122,($O$17-$G122)*P123,0)</f>
        <v>0</v>
      </c>
      <c r="AU123" s="344">
        <f>IF(O$17=0,0,SUM(AT121:AT123)/O$17)</f>
        <v>0</v>
      </c>
      <c r="AW123" s="313">
        <f>IF($R$17&gt;$G122,($R$17-$G122)*S123,0)</f>
        <v>0</v>
      </c>
      <c r="AX123" s="344">
        <f>IF(R$17=0,0,SUM(AW121:AW123)/R$17)</f>
        <v>0</v>
      </c>
      <c r="AZ123" s="313">
        <f>IF($U$17&gt;$G122,($U$17-$G122)*V123,0)</f>
        <v>0</v>
      </c>
      <c r="BA123" s="344">
        <f>IF(U$17=0,0,SUM(AZ121:AZ123)/U$17)</f>
        <v>0</v>
      </c>
      <c r="BC123" s="313">
        <f>IF($X$17&gt;$G122,($X$17-$G122)*Y123,0)</f>
        <v>0</v>
      </c>
      <c r="BD123" s="344">
        <f>IF(X$17=0,0,SUM(BC121:BC123)/X$17)</f>
        <v>0</v>
      </c>
      <c r="BF123" s="313">
        <f>IF($AA$17&gt;$G122,($AA$17-$G122)*AB123,0)</f>
        <v>0</v>
      </c>
      <c r="BG123" s="344">
        <f>IF(AA$17=0,0,SUM(BF121:BF123)/AA$17)</f>
        <v>0</v>
      </c>
      <c r="BI123" s="313">
        <f>IF($AD$17&gt;$G122,($AD$17-$G122)*AE123,0)</f>
        <v>0</v>
      </c>
      <c r="BJ123" s="344">
        <f>IF(AD$17=0,0,SUM(BI121:BI123)/AD$17)</f>
        <v>0</v>
      </c>
      <c r="BL123" s="313">
        <f>IF($AG$17&gt;$G122,($AG$17-$G122)*AH123,0)</f>
        <v>0</v>
      </c>
      <c r="BM123" s="344">
        <f>IF(AG$17=0,0,SUM(BL121:BL123)/AG$17)</f>
        <v>0</v>
      </c>
      <c r="BO123" s="313">
        <f>IF($AJ$17&gt;$G122,($AJ$17-$G122)*AK123,0)</f>
        <v>0</v>
      </c>
      <c r="BP123" s="344">
        <f>IF(AJ$17=0,0,SUM(BO121:BO123)/AJ$17)</f>
        <v>0</v>
      </c>
    </row>
    <row r="124" spans="1:68" ht="18" customHeight="1" outlineLevel="1" x14ac:dyDescent="0.2">
      <c r="A124" s="5"/>
      <c r="B124" s="488"/>
      <c r="C124" s="491"/>
      <c r="D124" s="529" t="s">
        <v>588</v>
      </c>
      <c r="E124" s="501" t="s">
        <v>544</v>
      </c>
      <c r="F124" s="239" t="s">
        <v>479</v>
      </c>
      <c r="G124" s="335">
        <v>5000000</v>
      </c>
      <c r="H124" s="480"/>
      <c r="I124" s="532"/>
      <c r="J124" s="307">
        <f>IF(I$17=0,0,IF(I$17&gt;0,(IF($H$124="X",K124,IF(I$124="X",K124,0))),0))</f>
        <v>0</v>
      </c>
      <c r="K124" s="67">
        <f>'Tabella-Z2'!G101</f>
        <v>1.7999999999999999E-2</v>
      </c>
      <c r="L124" s="383"/>
      <c r="M124" s="307">
        <f>IF(L$17=0,0,IF(L$17&gt;0,(IF($H$124="X",N124,IF(L$124="X",N124,0))),0))</f>
        <v>0</v>
      </c>
      <c r="N124" s="67">
        <f>'Tabella-Z2'!H101</f>
        <v>0.02</v>
      </c>
      <c r="O124" s="383"/>
      <c r="P124" s="307">
        <f>IF(O$17=0,0,IF(O$17&gt;0,(IF($H$124="X",Q124,IF(O$124="X",Q124,0))),0))</f>
        <v>0</v>
      </c>
      <c r="Q124" s="67">
        <f>'Tabella-Z2'!J101</f>
        <v>1.7999999999999999E-2</v>
      </c>
      <c r="R124" s="383"/>
      <c r="S124" s="307">
        <f>IF(R$17=0,0,IF(R$17&gt;0,(IF($H$124="X",T124,IF(R$124="X",T124,0))),0))</f>
        <v>0</v>
      </c>
      <c r="T124" s="67">
        <f>'Tabella-Z2'!J101</f>
        <v>1.7999999999999999E-2</v>
      </c>
      <c r="U124" s="383"/>
      <c r="V124" s="307">
        <f>IF(U$17=0,0,IF(U$17&gt;0,(IF($H$124="X",W124,IF(U$124="X",W124,0))),0))</f>
        <v>0</v>
      </c>
      <c r="W124" s="67">
        <f>'Tabella-Z2'!J101</f>
        <v>1.7999999999999999E-2</v>
      </c>
      <c r="X124" s="383"/>
      <c r="Y124" s="307">
        <f>IF(X$17=0,0,IF(X$17&gt;0,(IF($H$124="X",Z124,IF(X$124="X",Z124,0))),0))</f>
        <v>0</v>
      </c>
      <c r="Z124" s="67">
        <f>'Tabella-Z2'!L101</f>
        <v>0.02</v>
      </c>
      <c r="AA124" s="383"/>
      <c r="AB124" s="307">
        <f>IF(AA$17=0,0,IF(AA$17&gt;0,(IF($H$124="X",AC124,IF(AA$124="X",AC124,0))),0))</f>
        <v>0</v>
      </c>
      <c r="AC124" s="67">
        <f>'Tabella-Z2'!M101</f>
        <v>0.02</v>
      </c>
      <c r="AD124" s="383"/>
      <c r="AE124" s="307">
        <f>IF(AD$17=0,0,IF(AD$17&gt;0,(IF($H$124="X",AF124,IF(AD$124="X",AF124,0))),0))</f>
        <v>0</v>
      </c>
      <c r="AF124" s="67">
        <f>'Tabella-Z2'!N101</f>
        <v>1.7999999999999999E-2</v>
      </c>
      <c r="AG124" s="383"/>
      <c r="AH124" s="307">
        <f>IF(AG$17=0,0,IF(AG$17&gt;0,(IF($H$124="X",AI124,IF(AG$124="X",AI124,0))),0))</f>
        <v>0</v>
      </c>
      <c r="AI124" s="67">
        <f>'Tabella-Z2'!O101</f>
        <v>0.02</v>
      </c>
      <c r="AJ124" s="506" t="s">
        <v>3</v>
      </c>
      <c r="AK124" s="507"/>
      <c r="AL124" s="508"/>
      <c r="AM124" s="14"/>
      <c r="AN124" s="313">
        <f>IF($I$17&gt;$G124,$G124*J124,$I$17*J124)</f>
        <v>0</v>
      </c>
      <c r="AQ124" s="313">
        <f>IF($L$17&gt;$G124,$G124*M124,$L$17*M124)</f>
        <v>0</v>
      </c>
      <c r="AT124" s="313">
        <f>IF($O$17&gt;$G124,$G124*P124,$O$17*P124)</f>
        <v>0</v>
      </c>
      <c r="AW124" s="313">
        <f>IF($R$17&gt;$G124,$G124*S124,$R$17*S124)</f>
        <v>0</v>
      </c>
      <c r="AZ124" s="313">
        <f>IF($U$17&gt;$G124,$G124*V124,$U$17*V124)</f>
        <v>0</v>
      </c>
      <c r="BC124" s="313">
        <f>IF($X$17&gt;$G124,$G124*Y124,$X$17*Y124)</f>
        <v>0</v>
      </c>
      <c r="BF124" s="313">
        <f>IF($AA$17&gt;$G124,$G124*AB124,$AA$17*AB124)</f>
        <v>0</v>
      </c>
      <c r="BI124" s="313">
        <f>IF($AD$17&gt;$G124,$G124*AE124,$AD$17*AE124)</f>
        <v>0</v>
      </c>
      <c r="BL124" s="313">
        <f>IF($AG$17&gt;$G124,$G124*AH124,$AG$17*AH124)</f>
        <v>0</v>
      </c>
      <c r="BO124" s="313">
        <f>IF($AJ$17&gt;$G124,$G124*AK124,$AJ$17*AK124)</f>
        <v>0</v>
      </c>
    </row>
    <row r="125" spans="1:68" ht="18" customHeight="1" outlineLevel="1" x14ac:dyDescent="0.2">
      <c r="A125" s="5"/>
      <c r="B125" s="488"/>
      <c r="C125" s="491"/>
      <c r="D125" s="530"/>
      <c r="E125" s="502"/>
      <c r="F125" s="239" t="s">
        <v>480</v>
      </c>
      <c r="G125" s="335">
        <v>20000000</v>
      </c>
      <c r="H125" s="481"/>
      <c r="I125" s="533"/>
      <c r="J125" s="280">
        <f>IF(I$17=0,0,IF(I$17&gt;$G124,(IF($H$124="X",K125,IF(I$124="X",K125,0))),0))</f>
        <v>0</v>
      </c>
      <c r="K125" s="68">
        <f>'Tabella-Z2'!G102</f>
        <v>8.0000000000000002E-3</v>
      </c>
      <c r="L125" s="384"/>
      <c r="M125" s="280">
        <f>IF(L$17=0,0,IF(L$17&gt;$G124,(IF($H$124="X",N125,IF(L$124="X",N125,0))),0))</f>
        <v>0</v>
      </c>
      <c r="N125" s="68">
        <f>'Tabella-Z2'!H102</f>
        <v>0.01</v>
      </c>
      <c r="O125" s="384"/>
      <c r="P125" s="280">
        <f>IF(O$17=0,0,IF(O$17&gt;$G124,(IF($H$124="X",Q125,IF(O$124="X",Q125,0))),0))</f>
        <v>0</v>
      </c>
      <c r="Q125" s="68">
        <f>'Tabella-Z2'!J102</f>
        <v>8.0000000000000002E-3</v>
      </c>
      <c r="R125" s="384"/>
      <c r="S125" s="280">
        <f>IF(R$17=0,0,IF(R$17&gt;$G124,(IF($H$124="X",T125,IF(R$124="X",T125,0))),0))</f>
        <v>0</v>
      </c>
      <c r="T125" s="68">
        <f>'Tabella-Z2'!J102</f>
        <v>8.0000000000000002E-3</v>
      </c>
      <c r="U125" s="384"/>
      <c r="V125" s="280">
        <f>IF(U$17=0,0,IF(U$17&gt;$G124,(IF($H$124="X",W125,IF(U$124="X",W125,0))),0))</f>
        <v>0</v>
      </c>
      <c r="W125" s="68">
        <f>'Tabella-Z2'!J102</f>
        <v>8.0000000000000002E-3</v>
      </c>
      <c r="X125" s="384"/>
      <c r="Y125" s="280">
        <f>IF(X$17=0,0,IF(X$17&gt;$G124,(IF($H$124="X",Z125,IF(X$124="X",Z125,0))),0))</f>
        <v>0</v>
      </c>
      <c r="Z125" s="68">
        <f>'Tabella-Z2'!L102</f>
        <v>0.01</v>
      </c>
      <c r="AA125" s="384"/>
      <c r="AB125" s="280">
        <f>IF(AA$17=0,0,IF(AA$17&gt;$G124,(IF($H$124="X",AC125,IF(AA$124="X",AC125,0))),0))</f>
        <v>0</v>
      </c>
      <c r="AC125" s="68">
        <f>'Tabella-Z2'!M102</f>
        <v>0.01</v>
      </c>
      <c r="AD125" s="384"/>
      <c r="AE125" s="280">
        <f>IF(AD$17=0,0,IF(AD$17&gt;$G124,(IF($H$124="X",AF125,IF(AD$124="X",AF125,0))),0))</f>
        <v>0</v>
      </c>
      <c r="AF125" s="68">
        <f>'Tabella-Z2'!N102</f>
        <v>8.0000000000000002E-3</v>
      </c>
      <c r="AG125" s="384"/>
      <c r="AH125" s="280">
        <f>IF(AG$17=0,0,IF(AG$17&gt;$G124,(IF($H$124="X",AI125,IF(AG$124="X",AI125,0))),0))</f>
        <v>0</v>
      </c>
      <c r="AI125" s="68">
        <f>'Tabella-Z2'!O102</f>
        <v>0.01</v>
      </c>
      <c r="AJ125" s="354" t="s">
        <v>3</v>
      </c>
      <c r="AK125" s="355"/>
      <c r="AL125" s="356"/>
      <c r="AM125" s="14"/>
      <c r="AN125" s="313">
        <f>IF($I$17&gt;$G124,IF($I$17&gt;$G125,($G125-$G124)*J125,($I$17-$G124)*J125),0)</f>
        <v>0</v>
      </c>
      <c r="AQ125" s="313">
        <f>IF($L$17&gt;$G124,IF($L$17&gt;$G125,($G125-$G124)*M125,($L$17-$G124)*M125),0)</f>
        <v>0</v>
      </c>
      <c r="AT125" s="313">
        <f>IF($O$17&gt;$G124,IF($O$17&gt;$G125,($G125-$G124)*P125,($O$17-$G124)*P125),0)</f>
        <v>0</v>
      </c>
      <c r="AW125" s="313">
        <f>IF($R$17&gt;$G124,IF($R$17&gt;$G125,($G125-$G124)*S125,($R$17-$G124)*S125),0)</f>
        <v>0</v>
      </c>
      <c r="AZ125" s="313">
        <f>IF($U$17&gt;$G124,IF($U$17&gt;$G125,($G125-$G124)*V125,($U$17-$G124)*V125),0)</f>
        <v>0</v>
      </c>
      <c r="BC125" s="313">
        <f>IF($X$17&gt;$G124,IF($X$17&gt;$G125,($G125-$G124)*Y125,($X$17-$G124)*Y125),0)</f>
        <v>0</v>
      </c>
      <c r="BF125" s="313">
        <f>IF($AA$17&gt;$G124,IF($AA$17&gt;$G125,($G125-$G124)*AB125,($AA$17-$G124)*AB125),0)</f>
        <v>0</v>
      </c>
      <c r="BI125" s="313">
        <f>IF($AD$17&gt;$G124,IF($AD$17&gt;$G125,($G125-$G124)*AE125,($AD$17-$G124)*AE125),0)</f>
        <v>0</v>
      </c>
      <c r="BL125" s="313">
        <f>IF($AG$17&gt;$G124,IF($AG$17&gt;$G125,($G125-$G124)*AH125,($AG$17-$G124)*AH125),0)</f>
        <v>0</v>
      </c>
      <c r="BO125" s="313">
        <f>IF($AJ$17&gt;$G124,IF($AJ$17&gt;$G125,($G125-$G124)*AK125,($AJ$17-$G124)*AK125),0)</f>
        <v>0</v>
      </c>
    </row>
    <row r="126" spans="1:68" ht="18" customHeight="1" outlineLevel="1" x14ac:dyDescent="0.2">
      <c r="A126" s="5"/>
      <c r="B126" s="488"/>
      <c r="C126" s="491"/>
      <c r="D126" s="531"/>
      <c r="E126" s="407"/>
      <c r="F126" s="239" t="s">
        <v>481</v>
      </c>
      <c r="G126" s="336"/>
      <c r="H126" s="482"/>
      <c r="I126" s="534"/>
      <c r="J126" s="59">
        <f>IF(I$17=0,0,IF(I$17&gt;$G125,(IF($H124="X",K126,IF(I$124="X",K126,0))),0))</f>
        <v>0</v>
      </c>
      <c r="K126" s="60">
        <f>'Tabella-Z2'!G103</f>
        <v>4.0000000000000001E-3</v>
      </c>
      <c r="L126" s="385"/>
      <c r="M126" s="59">
        <f>IF(L$17=0,0,IF(L$17&gt;$G125,(IF($H124="X",N126,IF(L$124="X",N126,0))),0))</f>
        <v>0</v>
      </c>
      <c r="N126" s="60">
        <f>'Tabella-Z2'!H103</f>
        <v>5.0000000000000001E-3</v>
      </c>
      <c r="O126" s="385"/>
      <c r="P126" s="59">
        <f>IF(O$17=0,0,IF(O$17&gt;$G125,(IF($H124="X",Q126,IF(O$124="X",Q126,0))),0))</f>
        <v>0</v>
      </c>
      <c r="Q126" s="60">
        <f>'Tabella-Z2'!J103</f>
        <v>4.0000000000000001E-3</v>
      </c>
      <c r="R126" s="385"/>
      <c r="S126" s="59">
        <f>IF(R$17=0,0,IF(R$17&gt;$G125,(IF($H124="X",T126,IF(R$124="X",T126,0))),0))</f>
        <v>0</v>
      </c>
      <c r="T126" s="60">
        <f>'Tabella-Z2'!J103</f>
        <v>4.0000000000000001E-3</v>
      </c>
      <c r="U126" s="385"/>
      <c r="V126" s="59">
        <f>IF(U$17=0,0,IF(U$17&gt;$G125,(IF($H124="X",W126,IF(U$124="X",W126,0))),0))</f>
        <v>0</v>
      </c>
      <c r="W126" s="60">
        <f>'Tabella-Z2'!J103</f>
        <v>4.0000000000000001E-3</v>
      </c>
      <c r="X126" s="385"/>
      <c r="Y126" s="59">
        <f>IF(X$17=0,0,IF(X$17&gt;$G125,(IF($H124="X",Z126,IF(X$124="X",Z126,0))),0))</f>
        <v>0</v>
      </c>
      <c r="Z126" s="60">
        <f>'Tabella-Z2'!L103</f>
        <v>5.0000000000000001E-3</v>
      </c>
      <c r="AA126" s="385"/>
      <c r="AB126" s="59">
        <f>IF(AA$17=0,0,IF(AA$17&gt;$G125,(IF($H124="X",AC126,IF(AA$124="X",AC126,0))),0))</f>
        <v>0</v>
      </c>
      <c r="AC126" s="60">
        <f>'Tabella-Z2'!M103</f>
        <v>5.0000000000000001E-3</v>
      </c>
      <c r="AD126" s="385"/>
      <c r="AE126" s="59">
        <f>IF(AD$17=0,0,IF(AD$17&gt;$G125,(IF($H124="X",AF126,IF(AD$124="X",AF126,0))),0))</f>
        <v>0</v>
      </c>
      <c r="AF126" s="60">
        <f>'Tabella-Z2'!N103</f>
        <v>4.0000000000000001E-3</v>
      </c>
      <c r="AG126" s="385"/>
      <c r="AH126" s="59">
        <f>IF(AG$17=0,0,IF(AG$17&gt;$G125,(IF($H124="X",AI126,IF(AG$124="X",AI126,0))),0))</f>
        <v>0</v>
      </c>
      <c r="AI126" s="60">
        <f>'Tabella-Z2'!O103</f>
        <v>5.0000000000000001E-3</v>
      </c>
      <c r="AJ126" s="512" t="s">
        <v>3</v>
      </c>
      <c r="AK126" s="511"/>
      <c r="AL126" s="513"/>
      <c r="AM126" s="14"/>
      <c r="AN126" s="313">
        <f>IF($I$17&gt;$G125,($I$17-$G125)*J126,0)</f>
        <v>0</v>
      </c>
      <c r="AO126" s="344">
        <f>IF(I$17=0,0,SUM(AN124:AN126)/I$17)</f>
        <v>0</v>
      </c>
      <c r="AQ126" s="313">
        <f>IF($L$17&gt;$G125,($L$17-$G125)*M126,0)</f>
        <v>0</v>
      </c>
      <c r="AR126" s="344">
        <f>IF(L$17=0,0,SUM(AQ124:AQ126)/L$17)</f>
        <v>0</v>
      </c>
      <c r="AT126" s="313">
        <f>IF($O$17&gt;$G125,($O$17-$G125)*P126,0)</f>
        <v>0</v>
      </c>
      <c r="AU126" s="344">
        <f>IF(O$17=0,0,SUM(AT124:AT126)/O$17)</f>
        <v>0</v>
      </c>
      <c r="AW126" s="313">
        <f>IF($R$17&gt;$G125,($R$17-$G125)*S126,0)</f>
        <v>0</v>
      </c>
      <c r="AX126" s="344">
        <f>IF(R$17=0,0,SUM(AW124:AW126)/R$17)</f>
        <v>0</v>
      </c>
      <c r="AZ126" s="313">
        <f>IF($U$17&gt;$G125,($U$17-$G125)*V126,0)</f>
        <v>0</v>
      </c>
      <c r="BA126" s="344">
        <f>IF(U$17=0,0,SUM(AZ124:AZ126)/U$17)</f>
        <v>0</v>
      </c>
      <c r="BC126" s="313">
        <f>IF($X$17&gt;$G125,($X$17-$G125)*Y126,0)</f>
        <v>0</v>
      </c>
      <c r="BD126" s="344">
        <f>IF(X$17=0,0,SUM(BC124:BC126)/X$17)</f>
        <v>0</v>
      </c>
      <c r="BF126" s="313">
        <f>IF($AA$17&gt;$G125,($AA$17-$G125)*AB126,0)</f>
        <v>0</v>
      </c>
      <c r="BG126" s="344">
        <f>IF(AA$17=0,0,SUM(BF124:BF126)/AA$17)</f>
        <v>0</v>
      </c>
      <c r="BI126" s="313">
        <f>IF($AD$17&gt;$G125,($AD$17-$G125)*AE126,0)</f>
        <v>0</v>
      </c>
      <c r="BJ126" s="344">
        <f>IF(AD$17=0,0,SUM(BI124:BI126)/AD$17)</f>
        <v>0</v>
      </c>
      <c r="BL126" s="313">
        <f>IF($AG$17&gt;$G125,($AG$17-$G125)*AH126,0)</f>
        <v>0</v>
      </c>
      <c r="BM126" s="344">
        <f>IF(AG$17=0,0,SUM(BL124:BL126)/AG$17)</f>
        <v>0</v>
      </c>
      <c r="BO126" s="313">
        <f>IF($AJ$17&gt;$G125,($AJ$17-$G125)*AK126,0)</f>
        <v>0</v>
      </c>
      <c r="BP126" s="344">
        <f>IF(AJ$17=0,0,SUM(BO124:BO126)/AJ$17)</f>
        <v>0</v>
      </c>
    </row>
    <row r="127" spans="1:68" ht="18" customHeight="1" outlineLevel="1" x14ac:dyDescent="0.2">
      <c r="A127" s="5"/>
      <c r="B127" s="488"/>
      <c r="C127" s="491"/>
      <c r="D127" s="239" t="s">
        <v>589</v>
      </c>
      <c r="E127" s="346" t="s">
        <v>590</v>
      </c>
      <c r="F127" s="347"/>
      <c r="G127" s="348"/>
      <c r="H127" s="55"/>
      <c r="I127" s="312"/>
      <c r="J127" s="310">
        <f t="shared" si="59"/>
        <v>0</v>
      </c>
      <c r="K127" s="311">
        <f>'Tabella-Z2'!G104</f>
        <v>0.01</v>
      </c>
      <c r="L127" s="309"/>
      <c r="M127" s="310">
        <f t="shared" si="37"/>
        <v>0</v>
      </c>
      <c r="N127" s="311">
        <f>'Tabella-Z2'!H104</f>
        <v>0.01</v>
      </c>
      <c r="O127" s="309"/>
      <c r="P127" s="310">
        <f t="shared" si="60"/>
        <v>0</v>
      </c>
      <c r="Q127" s="311">
        <f>'Tabella-Z2'!J104</f>
        <v>0.01</v>
      </c>
      <c r="R127" s="309"/>
      <c r="S127" s="310">
        <f t="shared" si="61"/>
        <v>0</v>
      </c>
      <c r="T127" s="311">
        <f>'Tabella-Z2'!J104</f>
        <v>0.01</v>
      </c>
      <c r="U127" s="309"/>
      <c r="V127" s="310">
        <f t="shared" si="62"/>
        <v>0</v>
      </c>
      <c r="W127" s="311">
        <f>'Tabella-Z2'!J104</f>
        <v>0.01</v>
      </c>
      <c r="X127" s="309"/>
      <c r="Y127" s="310">
        <f t="shared" si="71"/>
        <v>0</v>
      </c>
      <c r="Z127" s="311">
        <f>'Tabella-Z2'!L104</f>
        <v>0.01</v>
      </c>
      <c r="AA127" s="309"/>
      <c r="AB127" s="310">
        <f t="shared" si="72"/>
        <v>0</v>
      </c>
      <c r="AC127" s="311">
        <f>'Tabella-Z2'!M104</f>
        <v>0.01</v>
      </c>
      <c r="AD127" s="309"/>
      <c r="AE127" s="310">
        <f t="shared" si="73"/>
        <v>0</v>
      </c>
      <c r="AF127" s="311">
        <f>'Tabella-Z2'!N104</f>
        <v>0.01</v>
      </c>
      <c r="AG127" s="309"/>
      <c r="AH127" s="310">
        <f t="shared" si="74"/>
        <v>0</v>
      </c>
      <c r="AI127" s="311">
        <f>'Tabella-Z2'!O104</f>
        <v>0.01</v>
      </c>
      <c r="AJ127" s="349" t="s">
        <v>3</v>
      </c>
      <c r="AK127" s="350"/>
      <c r="AL127" s="351"/>
      <c r="AM127" s="14"/>
    </row>
    <row r="128" spans="1:68" ht="18" customHeight="1" outlineLevel="1" x14ac:dyDescent="0.2">
      <c r="A128" s="5"/>
      <c r="B128" s="488"/>
      <c r="C128" s="491"/>
      <c r="D128" s="239" t="s">
        <v>591</v>
      </c>
      <c r="E128" s="346" t="s">
        <v>592</v>
      </c>
      <c r="F128" s="347"/>
      <c r="G128" s="348"/>
      <c r="H128" s="301"/>
      <c r="I128" s="312"/>
      <c r="J128" s="310">
        <f t="shared" si="59"/>
        <v>0</v>
      </c>
      <c r="K128" s="311">
        <f>'Tabella-Z2'!G105</f>
        <v>0.13</v>
      </c>
      <c r="L128" s="309"/>
      <c r="M128" s="310">
        <f t="shared" si="37"/>
        <v>0</v>
      </c>
      <c r="N128" s="311">
        <f>'Tabella-Z2'!H105</f>
        <v>0.13</v>
      </c>
      <c r="O128" s="309"/>
      <c r="P128" s="310">
        <f t="shared" si="60"/>
        <v>0</v>
      </c>
      <c r="Q128" s="311">
        <f>'Tabella-Z2'!J105</f>
        <v>0.13</v>
      </c>
      <c r="R128" s="309"/>
      <c r="S128" s="310">
        <f t="shared" si="61"/>
        <v>0</v>
      </c>
      <c r="T128" s="311">
        <f>'Tabella-Z2'!J105</f>
        <v>0.13</v>
      </c>
      <c r="U128" s="309"/>
      <c r="V128" s="310">
        <f t="shared" si="62"/>
        <v>0</v>
      </c>
      <c r="W128" s="311">
        <f>'Tabella-Z2'!J105</f>
        <v>0.13</v>
      </c>
      <c r="X128" s="309"/>
      <c r="Y128" s="310">
        <f t="shared" si="71"/>
        <v>0</v>
      </c>
      <c r="Z128" s="311">
        <f>'Tabella-Z2'!L105</f>
        <v>0.13</v>
      </c>
      <c r="AA128" s="309"/>
      <c r="AB128" s="310">
        <f t="shared" si="72"/>
        <v>0</v>
      </c>
      <c r="AC128" s="311">
        <f>'Tabella-Z2'!M105</f>
        <v>0.13</v>
      </c>
      <c r="AD128" s="309"/>
      <c r="AE128" s="310">
        <f t="shared" si="73"/>
        <v>0</v>
      </c>
      <c r="AF128" s="311">
        <f>'Tabella-Z2'!N105</f>
        <v>0.13</v>
      </c>
      <c r="AG128" s="309"/>
      <c r="AH128" s="310">
        <f t="shared" si="74"/>
        <v>0</v>
      </c>
      <c r="AI128" s="311">
        <f>'Tabella-Z2'!O105</f>
        <v>0.13</v>
      </c>
      <c r="AJ128" s="349" t="s">
        <v>3</v>
      </c>
      <c r="AK128" s="350"/>
      <c r="AL128" s="351"/>
      <c r="AM128" s="14"/>
    </row>
    <row r="129" spans="1:39" ht="24.95" customHeight="1" outlineLevel="1" x14ac:dyDescent="0.2">
      <c r="A129" s="5"/>
      <c r="B129" s="488"/>
      <c r="C129" s="491"/>
      <c r="D129" s="239" t="s">
        <v>600</v>
      </c>
      <c r="E129" s="346" t="str">
        <f>IF(T14="SI","Computo  metrico  estimativo,  Quadro  economico,  Elenco  prezzi  e  eventuale  analisi,  Quadro dell'incidenza percentuale della quantità di manodopera - AL 50% CON IL PE","ALIQUOTA NON ATTIVABILE NEL PFTE")</f>
        <v>ALIQUOTA NON ATTIVABILE NEL PFTE</v>
      </c>
      <c r="F129" s="352"/>
      <c r="G129" s="353"/>
      <c r="H129" s="55"/>
      <c r="I129" s="63"/>
      <c r="J129" s="57">
        <f t="shared" si="59"/>
        <v>0</v>
      </c>
      <c r="K129" s="68">
        <f>IF($T$14="SI",'Tabella-Z2'!G113/2,0)</f>
        <v>0</v>
      </c>
      <c r="L129" s="56"/>
      <c r="M129" s="57">
        <f t="shared" si="37"/>
        <v>0</v>
      </c>
      <c r="N129" s="68">
        <f>IF($T$14="SI",'Tabella-Z2'!H113/2,0)</f>
        <v>0</v>
      </c>
      <c r="O129" s="56"/>
      <c r="P129" s="57">
        <f t="shared" si="60"/>
        <v>0</v>
      </c>
      <c r="Q129" s="68">
        <f>IF($T$14="SI",'Tabella-Z2'!J113/2,0)</f>
        <v>0</v>
      </c>
      <c r="R129" s="56"/>
      <c r="S129" s="57">
        <f t="shared" si="61"/>
        <v>0</v>
      </c>
      <c r="T129" s="68">
        <f>IF($T$14="SI",'Tabella-Z2'!J113/2,0)</f>
        <v>0</v>
      </c>
      <c r="U129" s="56"/>
      <c r="V129" s="57">
        <f t="shared" si="62"/>
        <v>0</v>
      </c>
      <c r="W129" s="68">
        <f>IF($T$14="SI",'Tabella-Z2'!J113/2,0)</f>
        <v>0</v>
      </c>
      <c r="X129" s="56"/>
      <c r="Y129" s="57">
        <f t="shared" si="71"/>
        <v>0</v>
      </c>
      <c r="Z129" s="68">
        <f>IF($T$14="SI",'Tabella-Z2'!L113/2,0)</f>
        <v>0</v>
      </c>
      <c r="AA129" s="56"/>
      <c r="AB129" s="57">
        <f t="shared" si="72"/>
        <v>0</v>
      </c>
      <c r="AC129" s="68">
        <f>IF($T$14="SI",'Tabella-Z2'!M113/2,0)</f>
        <v>0</v>
      </c>
      <c r="AD129" s="56"/>
      <c r="AE129" s="57">
        <f t="shared" si="73"/>
        <v>0</v>
      </c>
      <c r="AF129" s="68">
        <f>IF($T$14="SI",'Tabella-Z2'!N113/2,0)</f>
        <v>0</v>
      </c>
      <c r="AG129" s="56"/>
      <c r="AH129" s="57">
        <f t="shared" si="74"/>
        <v>0</v>
      </c>
      <c r="AI129" s="68">
        <f>IF($T$14="SI",'Tabella-Z2'!O113/2,0)</f>
        <v>0</v>
      </c>
      <c r="AJ129" s="354" t="s">
        <v>3</v>
      </c>
      <c r="AK129" s="355"/>
      <c r="AL129" s="356"/>
      <c r="AM129" s="14"/>
    </row>
    <row r="130" spans="1:39" ht="18" customHeight="1" outlineLevel="1" x14ac:dyDescent="0.2">
      <c r="A130" s="5"/>
      <c r="B130" s="488"/>
      <c r="C130" s="491"/>
      <c r="D130" s="239" t="s">
        <v>601</v>
      </c>
      <c r="E130" s="346" t="str">
        <f>IF(T14="SI","Schema di contratto, capitolato speciale d'appalto, cronoprogramma - AL 50% CON IL PE","ALIQUOTA NON ATTIVABILE NEL PFTE")</f>
        <v>ALIQUOTA NON ATTIVABILE NEL PFTE</v>
      </c>
      <c r="F130" s="352"/>
      <c r="G130" s="353"/>
      <c r="H130" s="55"/>
      <c r="I130" s="63"/>
      <c r="J130" s="57">
        <f t="shared" si="59"/>
        <v>0</v>
      </c>
      <c r="K130" s="68">
        <f>IF($T$14="SI",'Tabella-Z2'!G114/2,0)</f>
        <v>0</v>
      </c>
      <c r="L130" s="56"/>
      <c r="M130" s="57">
        <f t="shared" si="37"/>
        <v>0</v>
      </c>
      <c r="N130" s="68">
        <f>IF($T$14="SI",'Tabella-Z2'!H114/2,0)</f>
        <v>0</v>
      </c>
      <c r="O130" s="56"/>
      <c r="P130" s="57">
        <f t="shared" si="60"/>
        <v>0</v>
      </c>
      <c r="Q130" s="68">
        <f>IF($T$14="SI",'Tabella-Z2'!J114/2,0)</f>
        <v>0</v>
      </c>
      <c r="R130" s="56"/>
      <c r="S130" s="57">
        <f t="shared" si="61"/>
        <v>0</v>
      </c>
      <c r="T130" s="68">
        <f>IF($T$14="SI",'Tabella-Z2'!J114/2,0)</f>
        <v>0</v>
      </c>
      <c r="U130" s="56"/>
      <c r="V130" s="57">
        <f t="shared" si="62"/>
        <v>0</v>
      </c>
      <c r="W130" s="68">
        <f>IF($T$14="SI",'Tabella-Z2'!J114/2,0)</f>
        <v>0</v>
      </c>
      <c r="X130" s="56"/>
      <c r="Y130" s="57">
        <f t="shared" si="71"/>
        <v>0</v>
      </c>
      <c r="Z130" s="68">
        <f>IF($T$14="SI",'Tabella-Z2'!L114/2,0)</f>
        <v>0</v>
      </c>
      <c r="AA130" s="56"/>
      <c r="AB130" s="57">
        <f t="shared" si="72"/>
        <v>0</v>
      </c>
      <c r="AC130" s="68">
        <f>IF($T$14="SI",'Tabella-Z2'!M114/2,0)</f>
        <v>0</v>
      </c>
      <c r="AD130" s="56"/>
      <c r="AE130" s="57">
        <f t="shared" si="73"/>
        <v>0</v>
      </c>
      <c r="AF130" s="68">
        <f>IF($T$14="SI",'Tabella-Z2'!N114/2,0)</f>
        <v>0</v>
      </c>
      <c r="AG130" s="56"/>
      <c r="AH130" s="57">
        <f t="shared" si="74"/>
        <v>0</v>
      </c>
      <c r="AI130" s="68">
        <f>IF($T$14="SI",'Tabella-Z2'!O114/2,0)</f>
        <v>0</v>
      </c>
      <c r="AJ130" s="354" t="s">
        <v>3</v>
      </c>
      <c r="AK130" s="355"/>
      <c r="AL130" s="356"/>
      <c r="AM130" s="14"/>
    </row>
    <row r="131" spans="1:39" ht="18" customHeight="1" outlineLevel="1" x14ac:dyDescent="0.2">
      <c r="A131" s="5"/>
      <c r="B131" s="488"/>
      <c r="C131" s="491"/>
      <c r="D131" s="239" t="s">
        <v>602</v>
      </c>
      <c r="E131" s="346" t="str">
        <f>IF(T14="SI","Piano di manutenzione dell'opera - AL 50% CON IL PE","ALIQUOTA NON ATTIVABILE NEL PFTE")</f>
        <v>ALIQUOTA NON ATTIVABILE NEL PFTE</v>
      </c>
      <c r="F131" s="352"/>
      <c r="G131" s="353"/>
      <c r="H131" s="55"/>
      <c r="I131" s="63"/>
      <c r="J131" s="57">
        <f t="shared" si="59"/>
        <v>0</v>
      </c>
      <c r="K131" s="68">
        <f>IF($T$14="SI",'Tabella-Z2'!G115/2,0)</f>
        <v>0</v>
      </c>
      <c r="L131" s="56"/>
      <c r="M131" s="57">
        <f t="shared" si="37"/>
        <v>0</v>
      </c>
      <c r="N131" s="68">
        <f>IF($T$14="SI",'Tabella-Z2'!H115/2,0)</f>
        <v>0</v>
      </c>
      <c r="O131" s="56"/>
      <c r="P131" s="57">
        <f t="shared" si="60"/>
        <v>0</v>
      </c>
      <c r="Q131" s="68">
        <f>IF($T$14="SI",'Tabella-Z2'!J115/2,0)</f>
        <v>0</v>
      </c>
      <c r="R131" s="56"/>
      <c r="S131" s="57">
        <f t="shared" si="61"/>
        <v>0</v>
      </c>
      <c r="T131" s="68">
        <f>IF($T$14="SI",'Tabella-Z2'!J115/2,0)</f>
        <v>0</v>
      </c>
      <c r="U131" s="56"/>
      <c r="V131" s="57">
        <f t="shared" si="62"/>
        <v>0</v>
      </c>
      <c r="W131" s="68">
        <f>IF($T$14="SI",'Tabella-Z2'!J115/2,0)</f>
        <v>0</v>
      </c>
      <c r="X131" s="56"/>
      <c r="Y131" s="57">
        <f t="shared" si="71"/>
        <v>0</v>
      </c>
      <c r="Z131" s="68">
        <f>IF($T$14="SI",'Tabella-Z2'!L115/2,0)</f>
        <v>0</v>
      </c>
      <c r="AA131" s="56"/>
      <c r="AB131" s="57">
        <f t="shared" si="72"/>
        <v>0</v>
      </c>
      <c r="AC131" s="68">
        <f>IF($T$14="SI",'Tabella-Z2'!M115/2,0)</f>
        <v>0</v>
      </c>
      <c r="AD131" s="56"/>
      <c r="AE131" s="57">
        <f t="shared" si="73"/>
        <v>0</v>
      </c>
      <c r="AF131" s="68">
        <f>IF($T$14="SI",'Tabella-Z2'!N115/2,0)</f>
        <v>0</v>
      </c>
      <c r="AG131" s="56"/>
      <c r="AH131" s="57">
        <f t="shared" si="74"/>
        <v>0</v>
      </c>
      <c r="AI131" s="68">
        <f>IF($T$14="SI",'Tabella-Z2'!O115/2,0)</f>
        <v>0</v>
      </c>
      <c r="AJ131" s="354" t="s">
        <v>3</v>
      </c>
      <c r="AK131" s="355"/>
      <c r="AL131" s="356"/>
      <c r="AM131" s="14"/>
    </row>
    <row r="132" spans="1:39" ht="18" customHeight="1" outlineLevel="1" thickBot="1" x14ac:dyDescent="0.25">
      <c r="A132" s="5"/>
      <c r="B132" s="489"/>
      <c r="C132" s="492"/>
      <c r="D132" s="239" t="s">
        <v>604</v>
      </c>
      <c r="E132" s="346" t="str">
        <f>IF(T14="SI","Piano di Sicurezza e Coordinamento - AL 50% CON IL PE","ALIQUOTA NON ATTIVABILE NEL PFTE")</f>
        <v>ALIQUOTA NON ATTIVABILE NEL PFTE</v>
      </c>
      <c r="F132" s="347"/>
      <c r="G132" s="348"/>
      <c r="H132" s="72"/>
      <c r="I132" s="63"/>
      <c r="J132" s="57">
        <f t="shared" si="59"/>
        <v>0</v>
      </c>
      <c r="K132" s="68">
        <f>IF($T$14="SI",'Tabella-Z2'!G117/2,0)</f>
        <v>0</v>
      </c>
      <c r="L132" s="56"/>
      <c r="M132" s="57">
        <f t="shared" si="37"/>
        <v>0</v>
      </c>
      <c r="N132" s="68">
        <f>IF($T$14="SI",'Tabella-Z2'!H117/2,0)</f>
        <v>0</v>
      </c>
      <c r="O132" s="56"/>
      <c r="P132" s="57">
        <f t="shared" si="60"/>
        <v>0</v>
      </c>
      <c r="Q132" s="68">
        <f>IF($T$14="SI",'Tabella-Z2'!J117/2,0)</f>
        <v>0</v>
      </c>
      <c r="R132" s="56"/>
      <c r="S132" s="57">
        <f t="shared" si="61"/>
        <v>0</v>
      </c>
      <c r="T132" s="68">
        <f>IF($T$14="SI",'Tabella-Z2'!J117/2,0)</f>
        <v>0</v>
      </c>
      <c r="U132" s="56"/>
      <c r="V132" s="57">
        <f t="shared" si="62"/>
        <v>0</v>
      </c>
      <c r="W132" s="68">
        <f>IF($T$14="SI",'Tabella-Z2'!J117/2,0)</f>
        <v>0</v>
      </c>
      <c r="X132" s="56"/>
      <c r="Y132" s="57">
        <f t="shared" si="71"/>
        <v>0</v>
      </c>
      <c r="Z132" s="68">
        <f>IF($T$14="SI",'Tabella-Z2'!L117/2,0)</f>
        <v>0</v>
      </c>
      <c r="AA132" s="56"/>
      <c r="AB132" s="57">
        <f t="shared" si="72"/>
        <v>0</v>
      </c>
      <c r="AC132" s="68">
        <f>IF($T$14="SI",'Tabella-Z2'!M117/2,0)</f>
        <v>0</v>
      </c>
      <c r="AD132" s="56"/>
      <c r="AE132" s="57">
        <f t="shared" si="73"/>
        <v>0</v>
      </c>
      <c r="AF132" s="68">
        <f>IF($T$14="SI",'Tabella-Z2'!N117/2,0)</f>
        <v>0</v>
      </c>
      <c r="AG132" s="56"/>
      <c r="AH132" s="57">
        <f t="shared" si="74"/>
        <v>0</v>
      </c>
      <c r="AI132" s="68">
        <f>IF($T$14="SI",'Tabella-Z2'!O117/2,0)</f>
        <v>0</v>
      </c>
      <c r="AJ132" s="354" t="s">
        <v>3</v>
      </c>
      <c r="AK132" s="355"/>
      <c r="AL132" s="356"/>
      <c r="AM132" s="14"/>
    </row>
    <row r="133" spans="1:39" ht="18" customHeight="1" outlineLevel="1" x14ac:dyDescent="0.2">
      <c r="A133" s="1"/>
      <c r="B133" s="598" t="s">
        <v>657</v>
      </c>
      <c r="C133" s="599"/>
      <c r="D133" s="599"/>
      <c r="E133" s="600"/>
      <c r="F133" s="486" t="s">
        <v>6</v>
      </c>
      <c r="G133" s="486"/>
      <c r="H133" s="297"/>
      <c r="I133" s="74"/>
      <c r="J133" s="75">
        <f>SUM(J93:J104,J114:J120,J127:J132)</f>
        <v>0</v>
      </c>
      <c r="K133" s="76">
        <f>J133+K88+AO110+AO123+AO126</f>
        <v>0</v>
      </c>
      <c r="L133" s="74"/>
      <c r="M133" s="75">
        <f>SUM(M93:M104,M111:M120,M127:M132)</f>
        <v>0</v>
      </c>
      <c r="N133" s="76">
        <f>M133+N88+AR110+AR123+AR126</f>
        <v>0</v>
      </c>
      <c r="O133" s="74"/>
      <c r="P133" s="75">
        <f>SUM(P93:P104,P114:P120,P127:P132)</f>
        <v>0</v>
      </c>
      <c r="Q133" s="76">
        <f>P133+Q88+AU110+AU123+AU126</f>
        <v>0</v>
      </c>
      <c r="R133" s="74"/>
      <c r="S133" s="75">
        <f>SUM(S93:S104,S114:S120,S127:S132)</f>
        <v>0</v>
      </c>
      <c r="T133" s="76">
        <f>S133+T88+AX110+AX123+AX126</f>
        <v>0</v>
      </c>
      <c r="U133" s="74"/>
      <c r="V133" s="75">
        <f>SUM(V93:V104,V114:V120,V127:V132)</f>
        <v>0</v>
      </c>
      <c r="W133" s="76">
        <f>V133+W88+BA110+BA123+BA126</f>
        <v>0</v>
      </c>
      <c r="X133" s="74"/>
      <c r="Y133" s="75">
        <f>SUM(Y93:Y104,Y114:Y120,Y127:Y132)</f>
        <v>0</v>
      </c>
      <c r="Z133" s="76">
        <f>Y133+Z88+BD110+BD123+BD126</f>
        <v>0</v>
      </c>
      <c r="AA133" s="74"/>
      <c r="AB133" s="75">
        <f>SUM(AB93:AB104,AB114:AB120,AB127:AB132)</f>
        <v>0</v>
      </c>
      <c r="AC133" s="76">
        <f>AB133+AC88+BG110+BG123+BG126</f>
        <v>0</v>
      </c>
      <c r="AD133" s="74"/>
      <c r="AE133" s="75">
        <f>SUM(AE93:AE104,AE114:AE120,AE127:AE132)</f>
        <v>0</v>
      </c>
      <c r="AF133" s="76">
        <f>AE133+AF88+BJ110+BJ123+BJ126</f>
        <v>0</v>
      </c>
      <c r="AG133" s="74"/>
      <c r="AH133" s="75">
        <f>SUM(AH93:AH104,AH114:AH120,AH127:AH132)</f>
        <v>0</v>
      </c>
      <c r="AI133" s="76">
        <f>AH133+AI88+BM110+BM123+BM126</f>
        <v>0</v>
      </c>
      <c r="AJ133" s="74"/>
      <c r="AK133" s="75">
        <f>SUM(AK93:AK104,AK114:AK120,AK127:AK132)</f>
        <v>0</v>
      </c>
      <c r="AL133" s="345">
        <f>AK133+AL88+BP110+BP123+BP126</f>
        <v>0</v>
      </c>
      <c r="AM133" s="4"/>
    </row>
    <row r="134" spans="1:39" ht="24.95" customHeight="1" outlineLevel="1" x14ac:dyDescent="0.2">
      <c r="A134" s="1"/>
      <c r="B134" s="497" t="s">
        <v>14</v>
      </c>
      <c r="C134" s="498"/>
      <c r="D134" s="498"/>
      <c r="E134" s="499"/>
      <c r="F134" s="365" t="s">
        <v>7</v>
      </c>
      <c r="G134" s="365"/>
      <c r="H134" s="298"/>
      <c r="I134" s="366">
        <f>J133*I17*I18*I20+I18*I20*SUM(AN105:AN126)+I89</f>
        <v>0</v>
      </c>
      <c r="J134" s="367"/>
      <c r="K134" s="368"/>
      <c r="L134" s="366">
        <f>M133*L17*L18*L20+L18*L20*SUM(AQ105:AQ126)+L89</f>
        <v>0</v>
      </c>
      <c r="M134" s="367"/>
      <c r="N134" s="368"/>
      <c r="O134" s="366">
        <f>P133*O17*O18*O20+O18*O20*SUM(AT105:AT126)+O89</f>
        <v>0</v>
      </c>
      <c r="P134" s="367"/>
      <c r="Q134" s="368"/>
      <c r="R134" s="366">
        <f>S133*R17*R18*R20+R18*R20*SUM(AW105:AW126)+R89</f>
        <v>0</v>
      </c>
      <c r="S134" s="367"/>
      <c r="T134" s="368"/>
      <c r="U134" s="366">
        <f>W133*U17*U18*U20+U18*U20*SUM(AZ105:AZ126)</f>
        <v>0</v>
      </c>
      <c r="V134" s="367"/>
      <c r="W134" s="368"/>
      <c r="X134" s="366">
        <f>Z133*X17*X18*X20+X18*X20*SUM(BC105:BC126)</f>
        <v>0</v>
      </c>
      <c r="Y134" s="367"/>
      <c r="Z134" s="368"/>
      <c r="AA134" s="366">
        <f>AC133*AA17*AA18*AA20+AA18*AA20*SUM(BF105:BF126)</f>
        <v>0</v>
      </c>
      <c r="AB134" s="367"/>
      <c r="AC134" s="368"/>
      <c r="AD134" s="366">
        <f>AF133*AD17*AD18*AD20+AD18*AD20*SUM(BI105:BI126)</f>
        <v>0</v>
      </c>
      <c r="AE134" s="367"/>
      <c r="AF134" s="368"/>
      <c r="AG134" s="366">
        <f>AI133*AG17*AG18*AG20+AG18*AG20*SUM(BL105:BL126)</f>
        <v>0</v>
      </c>
      <c r="AH134" s="367"/>
      <c r="AI134" s="368"/>
      <c r="AJ134" s="366">
        <f>AL133*AJ17*AJ18*AJ20+AJ18*AJ20*SUM(BO105:BO126)</f>
        <v>0</v>
      </c>
      <c r="AK134" s="367"/>
      <c r="AL134" s="473"/>
      <c r="AM134" s="12"/>
    </row>
    <row r="135" spans="1:39" ht="24.75" customHeight="1" outlineLevel="1" thickBot="1" x14ac:dyDescent="0.25">
      <c r="A135" s="9"/>
      <c r="B135" s="459" t="s">
        <v>667</v>
      </c>
      <c r="C135" s="460"/>
      <c r="D135" s="460"/>
      <c r="E135" s="460"/>
      <c r="F135" s="460"/>
      <c r="G135" s="461"/>
      <c r="H135" s="79"/>
      <c r="I135" s="389">
        <f>SUM(I134:AL134)</f>
        <v>0</v>
      </c>
      <c r="J135" s="390"/>
      <c r="K135" s="390"/>
      <c r="L135" s="390"/>
      <c r="M135" s="390"/>
      <c r="N135" s="390"/>
      <c r="O135" s="390"/>
      <c r="P135" s="390"/>
      <c r="Q135" s="390"/>
      <c r="R135" s="390"/>
      <c r="S135" s="390"/>
      <c r="T135" s="390"/>
      <c r="U135" s="390"/>
      <c r="V135" s="390"/>
      <c r="W135" s="390"/>
      <c r="X135" s="390"/>
      <c r="Y135" s="390"/>
      <c r="Z135" s="390"/>
      <c r="AA135" s="390"/>
      <c r="AB135" s="390"/>
      <c r="AC135" s="390"/>
      <c r="AD135" s="390"/>
      <c r="AE135" s="390"/>
      <c r="AF135" s="390"/>
      <c r="AG135" s="390"/>
      <c r="AH135" s="390"/>
      <c r="AI135" s="390"/>
      <c r="AJ135" s="390"/>
      <c r="AK135" s="391"/>
      <c r="AL135" s="392"/>
      <c r="AM135" s="13"/>
    </row>
    <row r="136" spans="1:39" ht="9.9499999999999993" customHeight="1" thickBot="1" x14ac:dyDescent="0.25">
      <c r="A136" s="9"/>
      <c r="B136" s="80"/>
      <c r="C136" s="81"/>
      <c r="D136" s="81"/>
      <c r="E136" s="81"/>
      <c r="F136" s="82"/>
      <c r="G136" s="83"/>
      <c r="H136" s="83"/>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13"/>
    </row>
    <row r="137" spans="1:39" ht="18" customHeight="1" outlineLevel="1" thickBot="1" x14ac:dyDescent="0.25">
      <c r="A137" s="1"/>
      <c r="B137" s="393" t="str">
        <f>C138</f>
        <v xml:space="preserve"> b.III) PROGETTAZIONE ESECUTIVA  </v>
      </c>
      <c r="C137" s="394"/>
      <c r="D137" s="394"/>
      <c r="E137" s="394"/>
      <c r="F137" s="394"/>
      <c r="G137" s="394"/>
      <c r="H137" s="394"/>
      <c r="I137" s="394"/>
      <c r="J137" s="394"/>
      <c r="K137" s="394"/>
      <c r="L137" s="394"/>
      <c r="M137" s="394"/>
      <c r="N137" s="394"/>
      <c r="O137" s="394"/>
      <c r="P137" s="394"/>
      <c r="Q137" s="394"/>
      <c r="R137" s="394"/>
      <c r="S137" s="394"/>
      <c r="T137" s="394"/>
      <c r="U137" s="394"/>
      <c r="V137" s="394"/>
      <c r="W137" s="394"/>
      <c r="X137" s="394"/>
      <c r="Y137" s="394"/>
      <c r="Z137" s="394"/>
      <c r="AA137" s="394"/>
      <c r="AB137" s="394"/>
      <c r="AC137" s="394"/>
      <c r="AD137" s="394"/>
      <c r="AE137" s="394"/>
      <c r="AF137" s="394"/>
      <c r="AG137" s="394"/>
      <c r="AH137" s="394"/>
      <c r="AI137" s="394"/>
      <c r="AJ137" s="394"/>
      <c r="AK137" s="395"/>
      <c r="AL137" s="396"/>
      <c r="AM137" s="12"/>
    </row>
    <row r="138" spans="1:39" ht="18" customHeight="1" outlineLevel="1" x14ac:dyDescent="0.2">
      <c r="A138" s="1"/>
      <c r="B138" s="487" t="s">
        <v>8</v>
      </c>
      <c r="C138" s="490" t="s">
        <v>12</v>
      </c>
      <c r="D138" s="239" t="s">
        <v>557</v>
      </c>
      <c r="E138" s="400" t="str">
        <f>IF(T14="NO","Elenco prezzi unitari ed eventuali analisi, Computo metrico estimativo, Quadro economico","ALIQUOTA DA ATTIVARE NEL PFTE")</f>
        <v>Elenco prezzi unitari ed eventuali analisi, Computo metrico estimativo, Quadro economico</v>
      </c>
      <c r="F138" s="401"/>
      <c r="G138" s="535"/>
      <c r="H138" s="85"/>
      <c r="I138" s="86"/>
      <c r="J138" s="87">
        <f t="shared" ref="J138:J149" si="75">IF(I$17=0,0,(IF($H138="X",K138,IF(I138="X",K138,0))))</f>
        <v>0</v>
      </c>
      <c r="K138" s="88">
        <f>IF(T14="NO",'Tabella-Z2'!G74,0)</f>
        <v>7.0000000000000007E-2</v>
      </c>
      <c r="L138" s="54"/>
      <c r="M138" s="87">
        <f t="shared" ref="M138:M149" si="76">IF(L$17=0,0,(IF($H138="X",N138,IF(L138="X",N138,0))))</f>
        <v>0</v>
      </c>
      <c r="N138" s="88">
        <f>IF(T14="NO",'Tabella-Z2'!H74,0)</f>
        <v>0.04</v>
      </c>
      <c r="O138" s="54"/>
      <c r="P138" s="87">
        <f t="shared" ref="P138:P149" si="77">IF(O$17=0,0,(IF($H138="X",Q138,IF(O138="X",Q138,0))))</f>
        <v>0</v>
      </c>
      <c r="Q138" s="88">
        <f>IF(T14="NO",'Tabella-Z2'!J74,0)</f>
        <v>7.0000000000000007E-2</v>
      </c>
      <c r="R138" s="54"/>
      <c r="S138" s="87">
        <f t="shared" ref="S138:S149" si="78">IF(R$17=0,0,(IF($H138="X",T138,IF(R138="X",T138,0))))</f>
        <v>0</v>
      </c>
      <c r="T138" s="88">
        <f>IF(T14="NO",'Tabella-Z2'!J74,0)</f>
        <v>7.0000000000000007E-2</v>
      </c>
      <c r="U138" s="54"/>
      <c r="V138" s="87">
        <f t="shared" ref="V138:V149" si="79">IF(U$17=0,0,(IF($H138="X",W138,IF(U138="X",W138,0))))</f>
        <v>0</v>
      </c>
      <c r="W138" s="88">
        <f>IF(T14="NO",'Tabella-Z2'!J74,0)</f>
        <v>7.0000000000000007E-2</v>
      </c>
      <c r="X138" s="54"/>
      <c r="Y138" s="87">
        <f t="shared" ref="Y138:Y149" si="80">IF(X$17=0,0,(IF($H138="X",Z138,IF(X138="X",Z138,0))))</f>
        <v>0</v>
      </c>
      <c r="Z138" s="88">
        <f>IF(T14="NO",'Tabella-Z2'!L74,0)</f>
        <v>0.06</v>
      </c>
      <c r="AA138" s="54"/>
      <c r="AB138" s="87">
        <f t="shared" ref="AB138:AB149" si="81">IF(AA$17=0,0,(IF($H138="X",AC138,IF(AA138="X",AC138,0))))</f>
        <v>0</v>
      </c>
      <c r="AC138" s="88">
        <f>IF(T14="NO",'Tabella-Z2'!M74,0)</f>
        <v>0.05</v>
      </c>
      <c r="AD138" s="54"/>
      <c r="AE138" s="87">
        <f t="shared" ref="AE138:AE149" si="82">IF(AD$17=0,0,(IF($H138="X",AF138,IF(AD138="X",AF138,0))))</f>
        <v>0</v>
      </c>
      <c r="AF138" s="88">
        <f>IF(T14="NO",'Tabella-Z2'!N74,0)</f>
        <v>0.05</v>
      </c>
      <c r="AG138" s="54"/>
      <c r="AH138" s="87">
        <f t="shared" ref="AH138:AH149" si="83">IF(AG$17=0,0,(IF($H138="X",AI138,IF(AG138="X",AI138,0))))</f>
        <v>0</v>
      </c>
      <c r="AI138" s="88">
        <f>IF(T14="NO",'Tabella-Z2'!O74,0)</f>
        <v>0.05</v>
      </c>
      <c r="AJ138" s="494"/>
      <c r="AK138" s="495"/>
      <c r="AL138" s="496"/>
      <c r="AM138" s="4"/>
    </row>
    <row r="139" spans="1:39" ht="18" customHeight="1" outlineLevel="1" x14ac:dyDescent="0.2">
      <c r="A139" s="1"/>
      <c r="B139" s="488"/>
      <c r="C139" s="491"/>
      <c r="D139" s="239" t="s">
        <v>596</v>
      </c>
      <c r="E139" s="346" t="s">
        <v>597</v>
      </c>
      <c r="F139" s="352"/>
      <c r="G139" s="353"/>
      <c r="H139" s="53"/>
      <c r="I139" s="312"/>
      <c r="J139" s="310">
        <f t="shared" si="75"/>
        <v>0</v>
      </c>
      <c r="K139" s="311">
        <f>'Tabella-Z2'!G111</f>
        <v>7.0000000000000007E-2</v>
      </c>
      <c r="L139" s="309"/>
      <c r="M139" s="310">
        <f t="shared" si="76"/>
        <v>0</v>
      </c>
      <c r="N139" s="311">
        <f>'Tabella-Z2'!H111</f>
        <v>0.12</v>
      </c>
      <c r="O139" s="309"/>
      <c r="P139" s="310">
        <f t="shared" si="77"/>
        <v>0</v>
      </c>
      <c r="Q139" s="311">
        <f>IF(O19="",0,IF(VLOOKUP($O$19,'Tabella-Z1'!J32:L44,3)="A",'Tabella-Z2'!J111,'Tabella-Z2'!K111))</f>
        <v>0</v>
      </c>
      <c r="R139" s="309"/>
      <c r="S139" s="310">
        <f t="shared" si="78"/>
        <v>0</v>
      </c>
      <c r="T139" s="311">
        <f>IF(R19="",0,IF(VLOOKUP($R$19,'Tabella-Z1'!J32:L44,3)="A",'Tabella-Z2'!J111,'Tabella-Z2'!K111))</f>
        <v>0</v>
      </c>
      <c r="U139" s="309"/>
      <c r="V139" s="310">
        <f t="shared" si="79"/>
        <v>0</v>
      </c>
      <c r="W139" s="311">
        <f>IF(U19="",0,IF(VLOOKUP($U$19,'Tabella-Z1'!J32:L44,3)="A",'Tabella-Z2'!J111,'Tabella-Z2'!K111))</f>
        <v>0</v>
      </c>
      <c r="X139" s="309"/>
      <c r="Y139" s="310">
        <f t="shared" si="80"/>
        <v>0</v>
      </c>
      <c r="Z139" s="311">
        <f>'Tabella-Z2'!L111</f>
        <v>0.04</v>
      </c>
      <c r="AA139" s="309"/>
      <c r="AB139" s="310">
        <f t="shared" si="81"/>
        <v>0</v>
      </c>
      <c r="AC139" s="311">
        <f>'Tabella-Z2'!M111</f>
        <v>0.11</v>
      </c>
      <c r="AD139" s="309"/>
      <c r="AE139" s="310">
        <f t="shared" si="82"/>
        <v>0</v>
      </c>
      <c r="AF139" s="311">
        <f>'Tabella-Z2'!N111</f>
        <v>0.05</v>
      </c>
      <c r="AG139" s="309"/>
      <c r="AH139" s="310">
        <f t="shared" si="83"/>
        <v>0</v>
      </c>
      <c r="AI139" s="311">
        <f>'Tabella-Z2'!O111</f>
        <v>0.04</v>
      </c>
      <c r="AJ139" s="349"/>
      <c r="AK139" s="350"/>
      <c r="AL139" s="351"/>
      <c r="AM139" s="4"/>
    </row>
    <row r="140" spans="1:39" ht="18" customHeight="1" outlineLevel="1" x14ac:dyDescent="0.2">
      <c r="A140" s="1"/>
      <c r="B140" s="488"/>
      <c r="C140" s="491"/>
      <c r="D140" s="239" t="s">
        <v>598</v>
      </c>
      <c r="E140" s="346" t="s">
        <v>599</v>
      </c>
      <c r="F140" s="352"/>
      <c r="G140" s="353"/>
      <c r="H140" s="55"/>
      <c r="I140" s="63"/>
      <c r="J140" s="57">
        <f t="shared" si="75"/>
        <v>0</v>
      </c>
      <c r="K140" s="68">
        <f>'Tabella-Z2'!G112</f>
        <v>0.13</v>
      </c>
      <c r="L140" s="56"/>
      <c r="M140" s="57">
        <f t="shared" si="76"/>
        <v>0</v>
      </c>
      <c r="N140" s="68">
        <f>'Tabella-Z2'!H112</f>
        <v>0.13</v>
      </c>
      <c r="O140" s="56"/>
      <c r="P140" s="57">
        <f t="shared" si="77"/>
        <v>0</v>
      </c>
      <c r="Q140" s="68">
        <f>'Tabella-Z2'!J112</f>
        <v>0.05</v>
      </c>
      <c r="R140" s="56"/>
      <c r="S140" s="57">
        <f t="shared" si="78"/>
        <v>0</v>
      </c>
      <c r="T140" s="68">
        <f>'Tabella-Z2'!J112</f>
        <v>0.05</v>
      </c>
      <c r="U140" s="56"/>
      <c r="V140" s="57">
        <f t="shared" si="79"/>
        <v>0</v>
      </c>
      <c r="W140" s="68">
        <f>'Tabella-Z2'!J112</f>
        <v>0.05</v>
      </c>
      <c r="X140" s="56"/>
      <c r="Y140" s="57">
        <f t="shared" si="80"/>
        <v>0</v>
      </c>
      <c r="Z140" s="68">
        <f>'Tabella-Z2'!L112</f>
        <v>0.08</v>
      </c>
      <c r="AA140" s="56"/>
      <c r="AB140" s="57">
        <f t="shared" si="81"/>
        <v>0</v>
      </c>
      <c r="AC140" s="68">
        <f>'Tabella-Z2'!M112</f>
        <v>0.05</v>
      </c>
      <c r="AD140" s="56"/>
      <c r="AE140" s="57">
        <f t="shared" si="82"/>
        <v>0</v>
      </c>
      <c r="AF140" s="68">
        <f>'Tabella-Z2'!N112</f>
        <v>0.1</v>
      </c>
      <c r="AG140" s="56"/>
      <c r="AH140" s="57">
        <f t="shared" si="83"/>
        <v>0</v>
      </c>
      <c r="AI140" s="68">
        <f>'Tabella-Z2'!O112</f>
        <v>0.08</v>
      </c>
      <c r="AJ140" s="354" t="s">
        <v>3</v>
      </c>
      <c r="AK140" s="355"/>
      <c r="AL140" s="356"/>
      <c r="AM140" s="4"/>
    </row>
    <row r="141" spans="1:39" ht="24.95" customHeight="1" outlineLevel="1" x14ac:dyDescent="0.2">
      <c r="A141" s="1"/>
      <c r="B141" s="488"/>
      <c r="C141" s="491"/>
      <c r="D141" s="239" t="s">
        <v>600</v>
      </c>
      <c r="E141" s="346" t="str">
        <f>IF(T14="SI","Computo  metrico  estimativo,  Quadro  economico,  Elenco  prezzi  e  eventuale  analisi,  Quadro dell'incidenza percentuale della quantità di manodopera - AL 50% CON IL PFTE","Computo  metrico  estimativo,  Quadro  economico,  Elenco  prezzi  e  eventuale  analisi,  Quadro dell'incidenza percentuale della quantità di manodopera")</f>
        <v>Computo  metrico  estimativo,  Quadro  economico,  Elenco  prezzi  e  eventuale  analisi,  Quadro dell'incidenza percentuale della quantità di manodopera</v>
      </c>
      <c r="F141" s="352"/>
      <c r="G141" s="353"/>
      <c r="H141" s="55"/>
      <c r="I141" s="63"/>
      <c r="J141" s="57">
        <f t="shared" si="75"/>
        <v>0</v>
      </c>
      <c r="K141" s="68">
        <f>IF($T$14="SI",'Tabella-Z2'!G113/2,'Tabella-Z2'!G113)</f>
        <v>0.04</v>
      </c>
      <c r="L141" s="56"/>
      <c r="M141" s="57">
        <f t="shared" si="76"/>
        <v>0</v>
      </c>
      <c r="N141" s="68">
        <f>IF($T$14="SI",'Tabella-Z2'!H113/2,'Tabella-Z2'!H113)</f>
        <v>0.03</v>
      </c>
      <c r="O141" s="56"/>
      <c r="P141" s="57">
        <f t="shared" si="77"/>
        <v>0</v>
      </c>
      <c r="Q141" s="68">
        <f>IF($T$14="SI",'Tabella-Z2'!J113/2,'Tabella-Z2'!J113)</f>
        <v>0.05</v>
      </c>
      <c r="R141" s="56"/>
      <c r="S141" s="57">
        <f t="shared" si="78"/>
        <v>0</v>
      </c>
      <c r="T141" s="68">
        <f>IF($T$14="SI",'Tabella-Z2'!J113/2,'Tabella-Z2'!J113)</f>
        <v>0.05</v>
      </c>
      <c r="U141" s="56"/>
      <c r="V141" s="57">
        <f t="shared" si="79"/>
        <v>0</v>
      </c>
      <c r="W141" s="68">
        <f>IF($T$14="SI",'Tabella-Z2'!J113/2,'Tabella-Z2'!J113)</f>
        <v>0.05</v>
      </c>
      <c r="X141" s="56"/>
      <c r="Y141" s="57">
        <f t="shared" si="80"/>
        <v>0</v>
      </c>
      <c r="Z141" s="68">
        <f>IF($T$14="SI",'Tabella-Z2'!J113/2,'Tabella-Z2'!J113)</f>
        <v>0.05</v>
      </c>
      <c r="AA141" s="56"/>
      <c r="AB141" s="57">
        <f t="shared" si="81"/>
        <v>0</v>
      </c>
      <c r="AC141" s="68">
        <f>IF($T$14="SI",'Tabella-Z2'!M113/2,'Tabella-Z2'!M113)</f>
        <v>0.04</v>
      </c>
      <c r="AD141" s="56"/>
      <c r="AE141" s="57">
        <f t="shared" si="82"/>
        <v>0</v>
      </c>
      <c r="AF141" s="68">
        <f>IF($T$14="SI",'Tabella-Z2'!N113/2,'Tabella-Z2'!N113)</f>
        <v>0.03</v>
      </c>
      <c r="AG141" s="56"/>
      <c r="AH141" s="57">
        <f t="shared" si="83"/>
        <v>0</v>
      </c>
      <c r="AI141" s="68">
        <f>IF($T$14="SI",'Tabella-Z2'!O113/2,'Tabella-Z2'!O113)</f>
        <v>0.03</v>
      </c>
      <c r="AJ141" s="354" t="s">
        <v>3</v>
      </c>
      <c r="AK141" s="355"/>
      <c r="AL141" s="356"/>
      <c r="AM141" s="4"/>
    </row>
    <row r="142" spans="1:39" ht="18" customHeight="1" outlineLevel="1" x14ac:dyDescent="0.2">
      <c r="A142" s="1"/>
      <c r="B142" s="488"/>
      <c r="C142" s="491"/>
      <c r="D142" s="239" t="s">
        <v>601</v>
      </c>
      <c r="E142" s="346" t="str">
        <f>IF(T14="SI","Schema di contratto, capitolato speciale d'appalto, cronoprogramma - AL 50% CON IL PFTE","Schema di contratto, capitolato speciale d'appalto, cronoprogramma")</f>
        <v>Schema di contratto, capitolato speciale d'appalto, cronoprogramma</v>
      </c>
      <c r="F142" s="352"/>
      <c r="G142" s="353"/>
      <c r="H142" s="55"/>
      <c r="I142" s="63"/>
      <c r="J142" s="57">
        <f t="shared" si="75"/>
        <v>0</v>
      </c>
      <c r="K142" s="68">
        <f>IF($T$14="SI",'Tabella-Z2'!G114/2,'Tabella-Z2'!G114)</f>
        <v>0.02</v>
      </c>
      <c r="L142" s="56"/>
      <c r="M142" s="57">
        <f t="shared" si="76"/>
        <v>0</v>
      </c>
      <c r="N142" s="68">
        <f>IF($T$14="SI",'Tabella-Z2'!H114/2,'Tabella-Z2'!H114)</f>
        <v>0.01</v>
      </c>
      <c r="O142" s="56"/>
      <c r="P142" s="57">
        <f t="shared" si="77"/>
        <v>0</v>
      </c>
      <c r="Q142" s="68">
        <f>IF($T$14="SI",'Tabella-Z2'!J114/2,'Tabella-Z2'!J114)</f>
        <v>0.02</v>
      </c>
      <c r="R142" s="56"/>
      <c r="S142" s="57">
        <f t="shared" si="78"/>
        <v>0</v>
      </c>
      <c r="T142" s="68">
        <f>IF($T$14="SI",'Tabella-Z2'!J114/2,'Tabella-Z2'!J114)</f>
        <v>0.02</v>
      </c>
      <c r="U142" s="56"/>
      <c r="V142" s="57">
        <f t="shared" si="79"/>
        <v>0</v>
      </c>
      <c r="W142" s="68">
        <f>IF($T$14="SI",'Tabella-Z2'!J114/2,'Tabella-Z2'!J114)</f>
        <v>0.02</v>
      </c>
      <c r="X142" s="56"/>
      <c r="Y142" s="57">
        <f t="shared" si="80"/>
        <v>0</v>
      </c>
      <c r="Z142" s="68">
        <f>IF($T$14="SI",'Tabella-Z2'!J114/2,'Tabella-Z2'!J114)</f>
        <v>0.02</v>
      </c>
      <c r="AA142" s="56"/>
      <c r="AB142" s="57">
        <f t="shared" si="81"/>
        <v>0</v>
      </c>
      <c r="AC142" s="68">
        <f>IF($T$14="SI",'Tabella-Z2'!M114/2,'Tabella-Z2'!M114)</f>
        <v>0.02</v>
      </c>
      <c r="AD142" s="56"/>
      <c r="AE142" s="57">
        <f t="shared" si="82"/>
        <v>0</v>
      </c>
      <c r="AF142" s="68">
        <f>IF($T$14="SI",'Tabella-Z2'!N114/2,'Tabella-Z2'!N114)</f>
        <v>0.02</v>
      </c>
      <c r="AG142" s="56"/>
      <c r="AH142" s="57">
        <f t="shared" si="83"/>
        <v>0</v>
      </c>
      <c r="AI142" s="68">
        <f>IF($T$14="SI",'Tabella-Z2'!O114/2,'Tabella-Z2'!O114)</f>
        <v>0.02</v>
      </c>
      <c r="AJ142" s="354" t="s">
        <v>3</v>
      </c>
      <c r="AK142" s="355"/>
      <c r="AL142" s="356"/>
      <c r="AM142" s="6"/>
    </row>
    <row r="143" spans="1:39" ht="18" customHeight="1" outlineLevel="1" x14ac:dyDescent="0.2">
      <c r="A143" s="1"/>
      <c r="B143" s="488"/>
      <c r="C143" s="491"/>
      <c r="D143" s="239" t="s">
        <v>602</v>
      </c>
      <c r="E143" s="346" t="str">
        <f>IF(T14="SI","Piano di manutenzione dell'opera - AL 50% CON IL PFTE","Piano di manutenzione dell'opera")</f>
        <v>Piano di manutenzione dell'opera</v>
      </c>
      <c r="F143" s="352"/>
      <c r="G143" s="353"/>
      <c r="H143" s="55"/>
      <c r="I143" s="63"/>
      <c r="J143" s="57">
        <f t="shared" si="75"/>
        <v>0</v>
      </c>
      <c r="K143" s="68">
        <f>IF($T$14="SI",'Tabella-Z2'!G115/2,'Tabella-Z2'!G115)</f>
        <v>0.02</v>
      </c>
      <c r="L143" s="56"/>
      <c r="M143" s="57">
        <f t="shared" si="76"/>
        <v>0</v>
      </c>
      <c r="N143" s="68">
        <f>IF($T$14="SI",'Tabella-Z2'!H115/2,'Tabella-Z2'!H115)</f>
        <v>2.5000000000000001E-2</v>
      </c>
      <c r="O143" s="56"/>
      <c r="P143" s="57">
        <f t="shared" si="77"/>
        <v>0</v>
      </c>
      <c r="Q143" s="68">
        <f>IF($T$14="SI",'Tabella-Z2'!J115/2,'Tabella-Z2'!J115)</f>
        <v>0.03</v>
      </c>
      <c r="R143" s="56"/>
      <c r="S143" s="57">
        <f t="shared" si="78"/>
        <v>0</v>
      </c>
      <c r="T143" s="68">
        <f>IF($T$14="SI",'Tabella-Z2'!J115/2,'Tabella-Z2'!J115)</f>
        <v>0.03</v>
      </c>
      <c r="U143" s="56"/>
      <c r="V143" s="57">
        <f t="shared" si="79"/>
        <v>0</v>
      </c>
      <c r="W143" s="68">
        <f>IF($T$14="SI",'Tabella-Z2'!J115/2,'Tabella-Z2'!J115)</f>
        <v>0.03</v>
      </c>
      <c r="X143" s="56"/>
      <c r="Y143" s="57">
        <f t="shared" si="80"/>
        <v>0</v>
      </c>
      <c r="Z143" s="68">
        <f>IF($T$14="SI",'Tabella-Z2'!J115/2,'Tabella-Z2'!J115)</f>
        <v>0.03</v>
      </c>
      <c r="AA143" s="56"/>
      <c r="AB143" s="57">
        <f t="shared" si="81"/>
        <v>0</v>
      </c>
      <c r="AC143" s="68">
        <f>IF($T$14="SI",'Tabella-Z2'!M115/2,'Tabella-Z2'!M115)</f>
        <v>0.02</v>
      </c>
      <c r="AD143" s="56"/>
      <c r="AE143" s="57">
        <f t="shared" si="82"/>
        <v>0</v>
      </c>
      <c r="AF143" s="68">
        <f>IF($T$14="SI",'Tabella-Z2'!N115/2,'Tabella-Z2'!N115)</f>
        <v>0.02</v>
      </c>
      <c r="AG143" s="56"/>
      <c r="AH143" s="57">
        <f t="shared" si="83"/>
        <v>0</v>
      </c>
      <c r="AI143" s="68">
        <f>IF($T$14="SI",'Tabella-Z2'!O115/2,'Tabella-Z2'!O115)</f>
        <v>0.03</v>
      </c>
      <c r="AJ143" s="354" t="s">
        <v>3</v>
      </c>
      <c r="AK143" s="355"/>
      <c r="AL143" s="356"/>
      <c r="AM143" s="6"/>
    </row>
    <row r="144" spans="1:39" ht="18" customHeight="1" outlineLevel="1" x14ac:dyDescent="0.2">
      <c r="A144" s="1"/>
      <c r="B144" s="488"/>
      <c r="C144" s="491"/>
      <c r="D144" s="239" t="s">
        <v>603</v>
      </c>
      <c r="E144" s="346" t="s">
        <v>533</v>
      </c>
      <c r="F144" s="352"/>
      <c r="G144" s="353"/>
      <c r="H144" s="55"/>
      <c r="I144" s="63"/>
      <c r="J144" s="57">
        <f t="shared" si="75"/>
        <v>0</v>
      </c>
      <c r="K144" s="68">
        <f>'Tabella-Z2'!G116</f>
        <v>0.03</v>
      </c>
      <c r="L144" s="56"/>
      <c r="M144" s="57">
        <f t="shared" si="76"/>
        <v>0</v>
      </c>
      <c r="N144" s="68">
        <f>'Tabella-Z2'!H116</f>
        <v>0.03</v>
      </c>
      <c r="O144" s="56"/>
      <c r="P144" s="57">
        <f t="shared" si="77"/>
        <v>0</v>
      </c>
      <c r="Q144" s="68">
        <f>'Tabella-Z2'!J116</f>
        <v>0.03</v>
      </c>
      <c r="R144" s="56"/>
      <c r="S144" s="57">
        <f t="shared" si="78"/>
        <v>0</v>
      </c>
      <c r="T144" s="68">
        <f>'Tabella-Z2'!J116</f>
        <v>0.03</v>
      </c>
      <c r="U144" s="56"/>
      <c r="V144" s="57">
        <f t="shared" si="79"/>
        <v>0</v>
      </c>
      <c r="W144" s="68">
        <f>'Tabella-Z2'!J116</f>
        <v>0.03</v>
      </c>
      <c r="X144" s="56"/>
      <c r="Y144" s="57">
        <f t="shared" si="80"/>
        <v>0</v>
      </c>
      <c r="Z144" s="68">
        <f>'Tabella-Z2'!L116</f>
        <v>0.03</v>
      </c>
      <c r="AA144" s="56"/>
      <c r="AB144" s="57">
        <f t="shared" si="81"/>
        <v>0</v>
      </c>
      <c r="AC144" s="68">
        <f>'Tabella-Z2'!M116</f>
        <v>0.03</v>
      </c>
      <c r="AD144" s="56"/>
      <c r="AE144" s="57">
        <f t="shared" si="82"/>
        <v>0</v>
      </c>
      <c r="AF144" s="68">
        <f>'Tabella-Z2'!N116</f>
        <v>0.03</v>
      </c>
      <c r="AG144" s="56"/>
      <c r="AH144" s="57">
        <f t="shared" si="83"/>
        <v>0</v>
      </c>
      <c r="AI144" s="68">
        <f>'Tabella-Z2'!O116</f>
        <v>0.03</v>
      </c>
      <c r="AJ144" s="354" t="s">
        <v>3</v>
      </c>
      <c r="AK144" s="355"/>
      <c r="AL144" s="356"/>
      <c r="AM144" s="6"/>
    </row>
    <row r="145" spans="1:67" ht="18" customHeight="1" outlineLevel="1" x14ac:dyDescent="0.2">
      <c r="A145" s="1"/>
      <c r="B145" s="488"/>
      <c r="C145" s="491"/>
      <c r="D145" s="239" t="s">
        <v>604</v>
      </c>
      <c r="E145" s="346" t="str">
        <f>IF(T14="SI","Piano di Sicurezza e Coordinamento - AL 50% CON IL PFTE","Piano di Sicurezza e Coordinamento")</f>
        <v>Piano di Sicurezza e Coordinamento</v>
      </c>
      <c r="F145" s="352"/>
      <c r="G145" s="353"/>
      <c r="H145" s="55"/>
      <c r="I145" s="63"/>
      <c r="J145" s="57">
        <f t="shared" si="75"/>
        <v>0</v>
      </c>
      <c r="K145" s="68">
        <f>IF($T$14="SI",'Tabella-Z2'!G117/2,'Tabella-Z2'!G117)</f>
        <v>0.1</v>
      </c>
      <c r="L145" s="56"/>
      <c r="M145" s="57">
        <f t="shared" si="76"/>
        <v>0</v>
      </c>
      <c r="N145" s="68">
        <f>IF($T$14="SI",'Tabella-Z2'!H117/2,'Tabella-Z2'!H117)</f>
        <v>0.1</v>
      </c>
      <c r="O145" s="56"/>
      <c r="P145" s="57">
        <f t="shared" si="77"/>
        <v>0</v>
      </c>
      <c r="Q145" s="68">
        <f>IF($T$14="SI",'Tabella-Z2'!J117/2,'Tabella-Z2'!J117)</f>
        <v>0.1</v>
      </c>
      <c r="R145" s="56"/>
      <c r="S145" s="57">
        <f t="shared" si="78"/>
        <v>0</v>
      </c>
      <c r="T145" s="68">
        <f>IF($T$14="SI",'Tabella-Z2'!J117/2,'Tabella-Z2'!J117)</f>
        <v>0.1</v>
      </c>
      <c r="U145" s="56"/>
      <c r="V145" s="57">
        <f t="shared" si="79"/>
        <v>0</v>
      </c>
      <c r="W145" s="68">
        <f>IF($T$14="SI",'Tabella-Z2'!J117/2,'Tabella-Z2'!J117)</f>
        <v>0.1</v>
      </c>
      <c r="X145" s="56"/>
      <c r="Y145" s="57">
        <f t="shared" si="80"/>
        <v>0</v>
      </c>
      <c r="Z145" s="68">
        <f>IF($T$14="SI",'Tabella-Z2'!J117/2,'Tabella-Z2'!J117)</f>
        <v>0.1</v>
      </c>
      <c r="AA145" s="56"/>
      <c r="AB145" s="57">
        <f t="shared" si="81"/>
        <v>0</v>
      </c>
      <c r="AC145" s="68">
        <f>IF($T$14="SI",'Tabella-Z2'!M117/2,'Tabella-Z2'!M117)</f>
        <v>0.1</v>
      </c>
      <c r="AD145" s="56"/>
      <c r="AE145" s="57">
        <f t="shared" si="82"/>
        <v>0</v>
      </c>
      <c r="AF145" s="68">
        <f>IF($T$14="SI",'Tabella-Z2'!N117/2,'Tabella-Z2'!N117)</f>
        <v>0.1</v>
      </c>
      <c r="AG145" s="56"/>
      <c r="AH145" s="57">
        <f t="shared" si="83"/>
        <v>0</v>
      </c>
      <c r="AI145" s="68">
        <f>IF($T$14="SI",'Tabella-Z2'!O117/2,'Tabella-Z2'!O117)</f>
        <v>0.1</v>
      </c>
      <c r="AJ145" s="354" t="s">
        <v>3</v>
      </c>
      <c r="AK145" s="355"/>
      <c r="AL145" s="356"/>
      <c r="AM145" s="15"/>
    </row>
    <row r="146" spans="1:67" ht="18" customHeight="1" outlineLevel="1" x14ac:dyDescent="0.2">
      <c r="A146" s="1"/>
      <c r="B146" s="488"/>
      <c r="C146" s="491"/>
      <c r="D146" s="239" t="s">
        <v>605</v>
      </c>
      <c r="E146" s="346" t="s">
        <v>606</v>
      </c>
      <c r="F146" s="352"/>
      <c r="G146" s="353"/>
      <c r="H146" s="55"/>
      <c r="I146" s="63"/>
      <c r="J146" s="57">
        <f t="shared" si="75"/>
        <v>0</v>
      </c>
      <c r="K146" s="68">
        <f>'Tabella-Z2'!G118</f>
        <v>0.01</v>
      </c>
      <c r="L146" s="56"/>
      <c r="M146" s="57">
        <f t="shared" si="76"/>
        <v>0</v>
      </c>
      <c r="N146" s="68">
        <f>'Tabella-Z2'!H118</f>
        <v>0.01</v>
      </c>
      <c r="O146" s="56"/>
      <c r="P146" s="57">
        <f t="shared" si="77"/>
        <v>0</v>
      </c>
      <c r="Q146" s="68">
        <f>'Tabella-Z2'!J118</f>
        <v>0.01</v>
      </c>
      <c r="R146" s="56"/>
      <c r="S146" s="57">
        <f t="shared" si="78"/>
        <v>0</v>
      </c>
      <c r="T146" s="68">
        <f>'Tabella-Z2'!J118</f>
        <v>0.01</v>
      </c>
      <c r="U146" s="56"/>
      <c r="V146" s="57">
        <f t="shared" si="79"/>
        <v>0</v>
      </c>
      <c r="W146" s="68">
        <f>'Tabella-Z2'!J118</f>
        <v>0.01</v>
      </c>
      <c r="X146" s="56"/>
      <c r="Y146" s="57">
        <f t="shared" si="80"/>
        <v>0</v>
      </c>
      <c r="Z146" s="68">
        <f>'Tabella-Z2'!L118</f>
        <v>0.01</v>
      </c>
      <c r="AA146" s="56"/>
      <c r="AB146" s="57">
        <f t="shared" si="81"/>
        <v>0</v>
      </c>
      <c r="AC146" s="68">
        <f>'Tabella-Z2'!M118</f>
        <v>0.01</v>
      </c>
      <c r="AD146" s="56"/>
      <c r="AE146" s="57">
        <f t="shared" si="82"/>
        <v>0</v>
      </c>
      <c r="AF146" s="68">
        <f>'Tabella-Z2'!N118</f>
        <v>0.01</v>
      </c>
      <c r="AG146" s="56"/>
      <c r="AH146" s="57">
        <f t="shared" si="83"/>
        <v>0</v>
      </c>
      <c r="AI146" s="68">
        <f>'Tabella-Z2'!O118</f>
        <v>0.01</v>
      </c>
      <c r="AJ146" s="354" t="s">
        <v>3</v>
      </c>
      <c r="AK146" s="355"/>
      <c r="AL146" s="356"/>
      <c r="AM146" s="4"/>
    </row>
    <row r="147" spans="1:67" ht="18" customHeight="1" outlineLevel="1" x14ac:dyDescent="0.2">
      <c r="A147" s="1"/>
      <c r="B147" s="488"/>
      <c r="C147" s="491"/>
      <c r="D147" s="239" t="s">
        <v>607</v>
      </c>
      <c r="E147" s="346" t="s">
        <v>608</v>
      </c>
      <c r="F147" s="352"/>
      <c r="G147" s="353"/>
      <c r="H147" s="55"/>
      <c r="I147" s="63"/>
      <c r="J147" s="57">
        <f t="shared" si="75"/>
        <v>0</v>
      </c>
      <c r="K147" s="68">
        <f>'Tabella-Z2'!G119</f>
        <v>0.13</v>
      </c>
      <c r="L147" s="56"/>
      <c r="M147" s="57">
        <f t="shared" si="76"/>
        <v>0</v>
      </c>
      <c r="N147" s="68">
        <f>'Tabella-Z2'!H119</f>
        <v>0.13</v>
      </c>
      <c r="O147" s="56"/>
      <c r="P147" s="57">
        <f t="shared" si="77"/>
        <v>0</v>
      </c>
      <c r="Q147" s="68">
        <f>'Tabella-Z2'!J119</f>
        <v>0.13</v>
      </c>
      <c r="R147" s="56"/>
      <c r="S147" s="57">
        <f t="shared" si="78"/>
        <v>0</v>
      </c>
      <c r="T147" s="68">
        <f>'Tabella-Z2'!J119</f>
        <v>0.13</v>
      </c>
      <c r="U147" s="56"/>
      <c r="V147" s="57">
        <f t="shared" si="79"/>
        <v>0</v>
      </c>
      <c r="W147" s="68">
        <f>'Tabella-Z2'!J119</f>
        <v>0.13</v>
      </c>
      <c r="X147" s="56"/>
      <c r="Y147" s="57">
        <f t="shared" si="80"/>
        <v>0</v>
      </c>
      <c r="Z147" s="68">
        <f>'Tabella-Z2'!L119</f>
        <v>0.13</v>
      </c>
      <c r="AA147" s="56"/>
      <c r="AB147" s="57">
        <f t="shared" si="81"/>
        <v>0</v>
      </c>
      <c r="AC147" s="68">
        <f>'Tabella-Z2'!M119</f>
        <v>0.13</v>
      </c>
      <c r="AD147" s="56"/>
      <c r="AE147" s="57">
        <f t="shared" si="82"/>
        <v>0</v>
      </c>
      <c r="AF147" s="68">
        <f>'Tabella-Z2'!N119</f>
        <v>0.13</v>
      </c>
      <c r="AG147" s="56"/>
      <c r="AH147" s="57">
        <f t="shared" si="83"/>
        <v>0</v>
      </c>
      <c r="AI147" s="68">
        <f>'Tabella-Z2'!O119</f>
        <v>0.13</v>
      </c>
      <c r="AJ147" s="354" t="s">
        <v>3</v>
      </c>
      <c r="AK147" s="355"/>
      <c r="AL147" s="356"/>
      <c r="AM147" s="4"/>
    </row>
    <row r="148" spans="1:67" ht="18" customHeight="1" outlineLevel="1" x14ac:dyDescent="0.2">
      <c r="A148" s="1"/>
      <c r="B148" s="488"/>
      <c r="C148" s="491"/>
      <c r="D148" s="239" t="s">
        <v>609</v>
      </c>
      <c r="E148" s="346" t="s">
        <v>610</v>
      </c>
      <c r="F148" s="352"/>
      <c r="G148" s="353"/>
      <c r="H148" s="55"/>
      <c r="I148" s="63"/>
      <c r="J148" s="57">
        <f t="shared" si="75"/>
        <v>0</v>
      </c>
      <c r="K148" s="68">
        <f>'Tabella-Z2'!G120</f>
        <v>0.04</v>
      </c>
      <c r="L148" s="56"/>
      <c r="M148" s="57">
        <f t="shared" si="76"/>
        <v>0</v>
      </c>
      <c r="N148" s="68">
        <f>'Tabella-Z2'!H120</f>
        <v>0.04</v>
      </c>
      <c r="O148" s="56"/>
      <c r="P148" s="57">
        <f t="shared" si="77"/>
        <v>0</v>
      </c>
      <c r="Q148" s="68">
        <f>'Tabella-Z2'!J120</f>
        <v>0.04</v>
      </c>
      <c r="R148" s="56"/>
      <c r="S148" s="57">
        <f t="shared" si="78"/>
        <v>0</v>
      </c>
      <c r="T148" s="68">
        <f>'Tabella-Z2'!J120</f>
        <v>0.04</v>
      </c>
      <c r="U148" s="56"/>
      <c r="V148" s="57">
        <f t="shared" si="79"/>
        <v>0</v>
      </c>
      <c r="W148" s="68">
        <f>'Tabella-Z2'!J120</f>
        <v>0.04</v>
      </c>
      <c r="X148" s="56"/>
      <c r="Y148" s="57">
        <f t="shared" si="80"/>
        <v>0</v>
      </c>
      <c r="Z148" s="68">
        <f>'Tabella-Z2'!L120</f>
        <v>0.04</v>
      </c>
      <c r="AA148" s="56"/>
      <c r="AB148" s="57">
        <f t="shared" si="81"/>
        <v>0</v>
      </c>
      <c r="AC148" s="68">
        <f>'Tabella-Z2'!M120</f>
        <v>0.04</v>
      </c>
      <c r="AD148" s="56"/>
      <c r="AE148" s="57">
        <f t="shared" si="82"/>
        <v>0</v>
      </c>
      <c r="AF148" s="68">
        <f>'Tabella-Z2'!N120</f>
        <v>0.04</v>
      </c>
      <c r="AG148" s="56"/>
      <c r="AH148" s="57">
        <f t="shared" si="83"/>
        <v>0</v>
      </c>
      <c r="AI148" s="68">
        <f>'Tabella-Z2'!O120</f>
        <v>0.04</v>
      </c>
      <c r="AJ148" s="354" t="s">
        <v>3</v>
      </c>
      <c r="AK148" s="355"/>
      <c r="AL148" s="356"/>
      <c r="AM148" s="4"/>
    </row>
    <row r="149" spans="1:67" ht="18" customHeight="1" outlineLevel="1" thickBot="1" x14ac:dyDescent="0.25">
      <c r="A149" s="1"/>
      <c r="B149" s="488"/>
      <c r="C149" s="493"/>
      <c r="D149" s="239" t="s">
        <v>611</v>
      </c>
      <c r="E149" s="346" t="s">
        <v>612</v>
      </c>
      <c r="F149" s="352"/>
      <c r="G149" s="353"/>
      <c r="H149" s="58"/>
      <c r="I149" s="63"/>
      <c r="J149" s="57">
        <f t="shared" si="75"/>
        <v>0</v>
      </c>
      <c r="K149" s="68">
        <f>'Tabella-Z2'!G121</f>
        <v>0.01</v>
      </c>
      <c r="L149" s="56"/>
      <c r="M149" s="57">
        <f t="shared" si="76"/>
        <v>0</v>
      </c>
      <c r="N149" s="68">
        <f>'Tabella-Z2'!H121</f>
        <v>0.01</v>
      </c>
      <c r="O149" s="56"/>
      <c r="P149" s="57">
        <f t="shared" si="77"/>
        <v>0</v>
      </c>
      <c r="Q149" s="68">
        <f>'Tabella-Z2'!J121</f>
        <v>0.01</v>
      </c>
      <c r="R149" s="56"/>
      <c r="S149" s="57">
        <f t="shared" si="78"/>
        <v>0</v>
      </c>
      <c r="T149" s="68">
        <f>'Tabella-Z2'!J121</f>
        <v>0.01</v>
      </c>
      <c r="U149" s="56"/>
      <c r="V149" s="57">
        <f t="shared" si="79"/>
        <v>0</v>
      </c>
      <c r="W149" s="68">
        <f>'Tabella-Z2'!J121</f>
        <v>0.01</v>
      </c>
      <c r="X149" s="56"/>
      <c r="Y149" s="57">
        <f t="shared" si="80"/>
        <v>0</v>
      </c>
      <c r="Z149" s="68">
        <f>'Tabella-Z2'!L121</f>
        <v>0.01</v>
      </c>
      <c r="AA149" s="56"/>
      <c r="AB149" s="57">
        <f t="shared" si="81"/>
        <v>0</v>
      </c>
      <c r="AC149" s="68">
        <f>'Tabella-Z2'!M121</f>
        <v>0.01</v>
      </c>
      <c r="AD149" s="56"/>
      <c r="AE149" s="57">
        <f t="shared" si="82"/>
        <v>0</v>
      </c>
      <c r="AF149" s="68">
        <f>'Tabella-Z2'!N121</f>
        <v>0.01</v>
      </c>
      <c r="AG149" s="56"/>
      <c r="AH149" s="57">
        <f t="shared" si="83"/>
        <v>0</v>
      </c>
      <c r="AI149" s="68">
        <f>'Tabella-Z2'!O121</f>
        <v>0.01</v>
      </c>
      <c r="AJ149" s="512" t="s">
        <v>3</v>
      </c>
      <c r="AK149" s="511"/>
      <c r="AL149" s="513"/>
      <c r="AM149" s="4"/>
    </row>
    <row r="150" spans="1:67" ht="18" customHeight="1" outlineLevel="1" x14ac:dyDescent="0.2">
      <c r="A150" s="1"/>
      <c r="B150" s="598" t="s">
        <v>658</v>
      </c>
      <c r="C150" s="599"/>
      <c r="D150" s="599"/>
      <c r="E150" s="600"/>
      <c r="F150" s="486" t="s">
        <v>6</v>
      </c>
      <c r="G150" s="486"/>
      <c r="H150" s="297"/>
      <c r="I150" s="74"/>
      <c r="J150" s="75">
        <f>SUM(J138:J149)</f>
        <v>0</v>
      </c>
      <c r="K150" s="76">
        <f>J150</f>
        <v>0</v>
      </c>
      <c r="L150" s="74"/>
      <c r="M150" s="75">
        <f>SUM(M138:M149)</f>
        <v>0</v>
      </c>
      <c r="N150" s="76">
        <f>M150</f>
        <v>0</v>
      </c>
      <c r="O150" s="74"/>
      <c r="P150" s="75">
        <f>SUM(P138:P149)</f>
        <v>0</v>
      </c>
      <c r="Q150" s="76">
        <f>P150</f>
        <v>0</v>
      </c>
      <c r="R150" s="74"/>
      <c r="S150" s="75">
        <f>SUM(S138:S149)</f>
        <v>0</v>
      </c>
      <c r="T150" s="76">
        <f>S150</f>
        <v>0</v>
      </c>
      <c r="U150" s="74"/>
      <c r="V150" s="75">
        <f>SUM(V138:V149)</f>
        <v>0</v>
      </c>
      <c r="W150" s="76">
        <f>V150</f>
        <v>0</v>
      </c>
      <c r="X150" s="74"/>
      <c r="Y150" s="75">
        <f>SUM(Y138:Y149)</f>
        <v>0</v>
      </c>
      <c r="Z150" s="76">
        <f>Y150</f>
        <v>0</v>
      </c>
      <c r="AA150" s="74"/>
      <c r="AB150" s="75">
        <f>SUM(AB138:AB149)</f>
        <v>0</v>
      </c>
      <c r="AC150" s="76">
        <f>AB150</f>
        <v>0</v>
      </c>
      <c r="AD150" s="74"/>
      <c r="AE150" s="75">
        <f>SUM(AE138:AE149)</f>
        <v>0</v>
      </c>
      <c r="AF150" s="76">
        <f>AE150</f>
        <v>0</v>
      </c>
      <c r="AG150" s="74"/>
      <c r="AH150" s="75">
        <f>SUM(AH138:AH149)</f>
        <v>0</v>
      </c>
      <c r="AI150" s="76">
        <f>AH150</f>
        <v>0</v>
      </c>
      <c r="AJ150" s="74"/>
      <c r="AK150" s="75">
        <f>SUM(AK138:AK149)</f>
        <v>0</v>
      </c>
      <c r="AL150" s="77">
        <f>AK150</f>
        <v>0</v>
      </c>
      <c r="AM150" s="4"/>
    </row>
    <row r="151" spans="1:67" ht="33" customHeight="1" outlineLevel="1" x14ac:dyDescent="0.2">
      <c r="A151" s="1"/>
      <c r="B151" s="497" t="s">
        <v>14</v>
      </c>
      <c r="C151" s="498"/>
      <c r="D151" s="498"/>
      <c r="E151" s="499"/>
      <c r="F151" s="365" t="s">
        <v>7</v>
      </c>
      <c r="G151" s="365"/>
      <c r="H151" s="298"/>
      <c r="I151" s="366">
        <f>K150*I17*I18*I20</f>
        <v>0</v>
      </c>
      <c r="J151" s="367"/>
      <c r="K151" s="368"/>
      <c r="L151" s="366">
        <f>N150*L17*L18*L20</f>
        <v>0</v>
      </c>
      <c r="M151" s="367"/>
      <c r="N151" s="368"/>
      <c r="O151" s="366">
        <f>Q150*O17*O18*O20</f>
        <v>0</v>
      </c>
      <c r="P151" s="367"/>
      <c r="Q151" s="368"/>
      <c r="R151" s="366">
        <f>T150*R17*R18*R20</f>
        <v>0</v>
      </c>
      <c r="S151" s="367"/>
      <c r="T151" s="368"/>
      <c r="U151" s="366">
        <f>W150*U17*U18*U20</f>
        <v>0</v>
      </c>
      <c r="V151" s="367"/>
      <c r="W151" s="368"/>
      <c r="X151" s="366">
        <f>Z150*X17*X18*X20</f>
        <v>0</v>
      </c>
      <c r="Y151" s="367"/>
      <c r="Z151" s="368"/>
      <c r="AA151" s="366">
        <f>AC150*AA17*AA18*AA20</f>
        <v>0</v>
      </c>
      <c r="AB151" s="367"/>
      <c r="AC151" s="368"/>
      <c r="AD151" s="366">
        <f>AF150*AD17*AD18*AD20</f>
        <v>0</v>
      </c>
      <c r="AE151" s="367"/>
      <c r="AF151" s="368"/>
      <c r="AG151" s="366">
        <f>AI150*AG17*AG18*AG20</f>
        <v>0</v>
      </c>
      <c r="AH151" s="367"/>
      <c r="AI151" s="368"/>
      <c r="AJ151" s="366">
        <f>AL150*AJ17*AJ18*AJ20</f>
        <v>0</v>
      </c>
      <c r="AK151" s="367"/>
      <c r="AL151" s="473"/>
      <c r="AM151" s="4"/>
    </row>
    <row r="152" spans="1:67" ht="25.5" customHeight="1" outlineLevel="1" thickBot="1" x14ac:dyDescent="0.25">
      <c r="A152" s="9"/>
      <c r="B152" s="459" t="s">
        <v>667</v>
      </c>
      <c r="C152" s="460"/>
      <c r="D152" s="460"/>
      <c r="E152" s="460"/>
      <c r="F152" s="460"/>
      <c r="G152" s="461"/>
      <c r="H152" s="79"/>
      <c r="I152" s="389">
        <f>SUM(I151:AL151)</f>
        <v>0</v>
      </c>
      <c r="J152" s="390"/>
      <c r="K152" s="390"/>
      <c r="L152" s="390"/>
      <c r="M152" s="390"/>
      <c r="N152" s="390"/>
      <c r="O152" s="390"/>
      <c r="P152" s="390"/>
      <c r="Q152" s="390"/>
      <c r="R152" s="390"/>
      <c r="S152" s="390"/>
      <c r="T152" s="390"/>
      <c r="U152" s="390"/>
      <c r="V152" s="390"/>
      <c r="W152" s="390"/>
      <c r="X152" s="390"/>
      <c r="Y152" s="390"/>
      <c r="Z152" s="390"/>
      <c r="AA152" s="390"/>
      <c r="AB152" s="390"/>
      <c r="AC152" s="390"/>
      <c r="AD152" s="390"/>
      <c r="AE152" s="390"/>
      <c r="AF152" s="390"/>
      <c r="AG152" s="390"/>
      <c r="AH152" s="390"/>
      <c r="AI152" s="390"/>
      <c r="AJ152" s="390"/>
      <c r="AK152" s="391"/>
      <c r="AL152" s="392"/>
      <c r="AM152" s="13"/>
    </row>
    <row r="153" spans="1:67" ht="9.9499999999999993" customHeight="1" thickBot="1" x14ac:dyDescent="0.25">
      <c r="A153" s="9"/>
      <c r="B153" s="80"/>
      <c r="C153" s="81"/>
      <c r="D153" s="81"/>
      <c r="E153" s="81"/>
      <c r="F153" s="82"/>
      <c r="G153" s="83"/>
      <c r="H153" s="83"/>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13"/>
    </row>
    <row r="154" spans="1:67" ht="18" customHeight="1" outlineLevel="1" thickBot="1" x14ac:dyDescent="0.25">
      <c r="A154" s="1"/>
      <c r="B154" s="393" t="str">
        <f>C155</f>
        <v>c.I) ESECUZIONE DEI LAVORI</v>
      </c>
      <c r="C154" s="394"/>
      <c r="D154" s="394"/>
      <c r="E154" s="394"/>
      <c r="F154" s="394"/>
      <c r="G154" s="394"/>
      <c r="H154" s="394"/>
      <c r="I154" s="394"/>
      <c r="J154" s="394"/>
      <c r="K154" s="394"/>
      <c r="L154" s="394"/>
      <c r="M154" s="394"/>
      <c r="N154" s="394"/>
      <c r="O154" s="394"/>
      <c r="P154" s="394"/>
      <c r="Q154" s="394"/>
      <c r="R154" s="394"/>
      <c r="S154" s="394"/>
      <c r="T154" s="394"/>
      <c r="U154" s="394"/>
      <c r="V154" s="394"/>
      <c r="W154" s="394"/>
      <c r="X154" s="394"/>
      <c r="Y154" s="394"/>
      <c r="Z154" s="394"/>
      <c r="AA154" s="394"/>
      <c r="AB154" s="394"/>
      <c r="AC154" s="394"/>
      <c r="AD154" s="394"/>
      <c r="AE154" s="394"/>
      <c r="AF154" s="394"/>
      <c r="AG154" s="394"/>
      <c r="AH154" s="394"/>
      <c r="AI154" s="394"/>
      <c r="AJ154" s="394"/>
      <c r="AK154" s="395"/>
      <c r="AL154" s="396"/>
      <c r="AM154" s="4"/>
    </row>
    <row r="155" spans="1:67" ht="18" customHeight="1" outlineLevel="1" x14ac:dyDescent="0.2">
      <c r="A155" s="1"/>
      <c r="B155" s="635" t="s">
        <v>440</v>
      </c>
      <c r="C155" s="397" t="s">
        <v>655</v>
      </c>
      <c r="D155" s="252" t="s">
        <v>613</v>
      </c>
      <c r="E155" s="400" t="s">
        <v>614</v>
      </c>
      <c r="F155" s="401"/>
      <c r="G155" s="402"/>
      <c r="H155" s="85"/>
      <c r="I155" s="86"/>
      <c r="J155" s="87">
        <f t="shared" ref="J155:J175" si="84">IF(I$17=0,0,(IF($H155="X",K155,IF(I155="X",K155,0))))</f>
        <v>0</v>
      </c>
      <c r="K155" s="88">
        <f>'Tabella-Z2'!G126</f>
        <v>0.32</v>
      </c>
      <c r="L155" s="54"/>
      <c r="M155" s="87">
        <f t="shared" ref="M155:M175" si="85">IF(L$17=0,0,(IF($H155="X",N155,IF(L155="X",N155,0))))</f>
        <v>0</v>
      </c>
      <c r="N155" s="88">
        <f>'Tabella-Z2'!H126</f>
        <v>0.38</v>
      </c>
      <c r="O155" s="54"/>
      <c r="P155" s="87">
        <f t="shared" ref="P155:P175" si="86">IF(O$17=0,0,(IF($H155="X",Q155,IF(O155="X",Q155,0))))</f>
        <v>0</v>
      </c>
      <c r="Q155" s="88">
        <f>IF(O19="",0,IF(VLOOKUP($O$19,'Tabella-Z1'!J32:L44,3)="A",'Tabella-Z2'!J126,'Tabella-Z2'!K126))</f>
        <v>0</v>
      </c>
      <c r="R155" s="54"/>
      <c r="S155" s="87">
        <f t="shared" ref="S155:S175" si="87">IF(R$17=0,0,(IF($H155="X",T155,IF(R155="X",T155,0))))</f>
        <v>0</v>
      </c>
      <c r="T155" s="88">
        <f>IF(R19="",0,IF(VLOOKUP($R$19,'Tabella-Z1'!J32:L44,3)="A",'Tabella-Z2'!J126,'Tabella-Z2'!K126))</f>
        <v>0</v>
      </c>
      <c r="U155" s="54"/>
      <c r="V155" s="87">
        <f t="shared" ref="V155:V175" si="88">IF(U$17=0,0,(IF($H155="X",W155,IF(U155="X",W155,0))))</f>
        <v>0</v>
      </c>
      <c r="W155" s="88">
        <f>IF(U19="",0,IF(VLOOKUP($U$19,'Tabella-Z1'!J32:L44,3)="A",'Tabella-Z2'!J126,'Tabella-Z2'!K126))</f>
        <v>0</v>
      </c>
      <c r="X155" s="54"/>
      <c r="Y155" s="87">
        <f t="shared" ref="Y155:Y175" si="89">IF(X$17=0,0,(IF($H155="X",Z155,IF(X155="X",Z155,0))))</f>
        <v>0</v>
      </c>
      <c r="Z155" s="88">
        <f>'Tabella-Z2'!L126</f>
        <v>0.42</v>
      </c>
      <c r="AA155" s="54"/>
      <c r="AB155" s="87">
        <f t="shared" ref="AB155:AB175" si="90">IF(AA$17=0,0,(IF($H155="X",AC155,IF(AA155="X",AC155,0))))</f>
        <v>0</v>
      </c>
      <c r="AC155" s="88">
        <f>'Tabella-Z2'!M126</f>
        <v>0.42</v>
      </c>
      <c r="AD155" s="54"/>
      <c r="AE155" s="87">
        <f t="shared" ref="AE155:AE159" si="91">IF(AD$17=0,0,(IF($H155="X",AF155,IF(AD155="X",AF155,0))))</f>
        <v>0</v>
      </c>
      <c r="AF155" s="88">
        <f>'Tabella-Z2'!N126</f>
        <v>0.35</v>
      </c>
      <c r="AG155" s="54"/>
      <c r="AH155" s="87">
        <f t="shared" ref="AH155:AH175" si="92">IF(AG$17=0,0,(IF($H155="X",AI155,IF(AG155="X",AI155,0))))</f>
        <v>0</v>
      </c>
      <c r="AI155" s="88">
        <f>'Tabella-Z2'!O126</f>
        <v>0.11</v>
      </c>
      <c r="AJ155" s="494"/>
      <c r="AK155" s="495"/>
      <c r="AL155" s="496"/>
    </row>
    <row r="156" spans="1:67" ht="24.95" customHeight="1" outlineLevel="1" x14ac:dyDescent="0.2">
      <c r="A156" s="1"/>
      <c r="B156" s="636"/>
      <c r="C156" s="398"/>
      <c r="D156" s="239" t="s">
        <v>615</v>
      </c>
      <c r="E156" s="346" t="s">
        <v>616</v>
      </c>
      <c r="F156" s="347"/>
      <c r="G156" s="348"/>
      <c r="H156" s="55"/>
      <c r="I156" s="63"/>
      <c r="J156" s="57">
        <f t="shared" si="84"/>
        <v>0</v>
      </c>
      <c r="K156" s="68">
        <f>'Tabella-Z2'!G127</f>
        <v>0.03</v>
      </c>
      <c r="L156" s="56"/>
      <c r="M156" s="57">
        <f t="shared" si="85"/>
        <v>0</v>
      </c>
      <c r="N156" s="68">
        <f>'Tabella-Z2'!H127</f>
        <v>0.02</v>
      </c>
      <c r="O156" s="56"/>
      <c r="P156" s="57">
        <f t="shared" si="86"/>
        <v>0</v>
      </c>
      <c r="Q156" s="68">
        <f>'Tabella-Z2'!J127</f>
        <v>0.03</v>
      </c>
      <c r="R156" s="56"/>
      <c r="S156" s="57">
        <f t="shared" si="87"/>
        <v>0</v>
      </c>
      <c r="T156" s="68">
        <f>'Tabella-Z2'!J127</f>
        <v>0.03</v>
      </c>
      <c r="U156" s="56"/>
      <c r="V156" s="57">
        <f t="shared" si="88"/>
        <v>0</v>
      </c>
      <c r="W156" s="68">
        <f>'Tabella-Z2'!J127</f>
        <v>0.03</v>
      </c>
      <c r="X156" s="56"/>
      <c r="Y156" s="57">
        <f t="shared" si="89"/>
        <v>0</v>
      </c>
      <c r="Z156" s="68">
        <f>'Tabella-Z2'!L127</f>
        <v>0.03</v>
      </c>
      <c r="AA156" s="56"/>
      <c r="AB156" s="57">
        <f t="shared" si="90"/>
        <v>0</v>
      </c>
      <c r="AC156" s="68">
        <f>'Tabella-Z2'!M127</f>
        <v>0.04</v>
      </c>
      <c r="AD156" s="56"/>
      <c r="AE156" s="57">
        <f t="shared" si="91"/>
        <v>0</v>
      </c>
      <c r="AF156" s="68">
        <f>'Tabella-Z2'!N127</f>
        <v>0.03</v>
      </c>
      <c r="AG156" s="56"/>
      <c r="AH156" s="57">
        <f t="shared" si="92"/>
        <v>0</v>
      </c>
      <c r="AI156" s="68">
        <f>'Tabella-Z2'!O127</f>
        <v>0.03</v>
      </c>
      <c r="AJ156" s="354" t="s">
        <v>3</v>
      </c>
      <c r="AK156" s="355"/>
      <c r="AL156" s="356"/>
      <c r="AM156" s="4"/>
    </row>
    <row r="157" spans="1:67" ht="24.95" customHeight="1" outlineLevel="1" x14ac:dyDescent="0.2">
      <c r="A157" s="1"/>
      <c r="B157" s="636"/>
      <c r="C157" s="398"/>
      <c r="D157" s="239" t="s">
        <v>617</v>
      </c>
      <c r="E157" s="346" t="s">
        <v>618</v>
      </c>
      <c r="F157" s="347"/>
      <c r="G157" s="348"/>
      <c r="H157" s="55"/>
      <c r="I157" s="63"/>
      <c r="J157" s="57">
        <f t="shared" si="84"/>
        <v>0</v>
      </c>
      <c r="K157" s="68">
        <f>'Tabella-Z2'!G128</f>
        <v>0.02</v>
      </c>
      <c r="L157" s="56"/>
      <c r="M157" s="57">
        <f t="shared" si="85"/>
        <v>0</v>
      </c>
      <c r="N157" s="68">
        <f>'Tabella-Z2'!H128</f>
        <v>0.02</v>
      </c>
      <c r="O157" s="56"/>
      <c r="P157" s="57">
        <f t="shared" si="86"/>
        <v>0</v>
      </c>
      <c r="Q157" s="68">
        <f>'Tabella-Z2'!J128</f>
        <v>0.02</v>
      </c>
      <c r="R157" s="56"/>
      <c r="S157" s="57">
        <f t="shared" si="87"/>
        <v>0</v>
      </c>
      <c r="T157" s="68">
        <f>'Tabella-Z2'!J128</f>
        <v>0.02</v>
      </c>
      <c r="U157" s="56"/>
      <c r="V157" s="57">
        <f t="shared" si="88"/>
        <v>0</v>
      </c>
      <c r="W157" s="68">
        <f>'Tabella-Z2'!J128</f>
        <v>0.02</v>
      </c>
      <c r="X157" s="56"/>
      <c r="Y157" s="57">
        <f t="shared" si="89"/>
        <v>0</v>
      </c>
      <c r="Z157" s="68">
        <f>'Tabella-Z2'!L128</f>
        <v>0.02</v>
      </c>
      <c r="AA157" s="56"/>
      <c r="AB157" s="57">
        <f t="shared" si="90"/>
        <v>0</v>
      </c>
      <c r="AC157" s="68">
        <f>'Tabella-Z2'!M128</f>
        <v>0.02</v>
      </c>
      <c r="AD157" s="56"/>
      <c r="AE157" s="57">
        <f t="shared" si="91"/>
        <v>0</v>
      </c>
      <c r="AF157" s="68">
        <f>'Tabella-Z2'!N128</f>
        <v>0.02</v>
      </c>
      <c r="AG157" s="56"/>
      <c r="AH157" s="57">
        <f t="shared" si="92"/>
        <v>0</v>
      </c>
      <c r="AI157" s="68">
        <f>'Tabella-Z2'!O128</f>
        <v>0.02</v>
      </c>
      <c r="AJ157" s="354" t="s">
        <v>3</v>
      </c>
      <c r="AK157" s="355"/>
      <c r="AL157" s="356"/>
      <c r="AM157" s="4"/>
    </row>
    <row r="158" spans="1:67" ht="18" customHeight="1" outlineLevel="1" x14ac:dyDescent="0.2">
      <c r="A158" s="1"/>
      <c r="B158" s="636"/>
      <c r="C158" s="398"/>
      <c r="D158" s="239" t="s">
        <v>619</v>
      </c>
      <c r="E158" s="346" t="s">
        <v>620</v>
      </c>
      <c r="F158" s="347"/>
      <c r="G158" s="348"/>
      <c r="H158" s="55"/>
      <c r="I158" s="63"/>
      <c r="J158" s="57">
        <f t="shared" si="84"/>
        <v>0</v>
      </c>
      <c r="K158" s="68">
        <f>'Tabella-Z2'!G129</f>
        <v>0.02</v>
      </c>
      <c r="L158" s="56"/>
      <c r="M158" s="57">
        <f t="shared" si="85"/>
        <v>0</v>
      </c>
      <c r="N158" s="68">
        <f>'Tabella-Z2'!H129</f>
        <v>0.02</v>
      </c>
      <c r="O158" s="56"/>
      <c r="P158" s="57">
        <f t="shared" si="86"/>
        <v>0</v>
      </c>
      <c r="Q158" s="68">
        <f>'Tabella-Z2'!J129</f>
        <v>0.02</v>
      </c>
      <c r="R158" s="56"/>
      <c r="S158" s="57">
        <f t="shared" si="87"/>
        <v>0</v>
      </c>
      <c r="T158" s="68">
        <f>'Tabella-Z2'!J129</f>
        <v>0.02</v>
      </c>
      <c r="U158" s="56"/>
      <c r="V158" s="57">
        <f t="shared" si="88"/>
        <v>0</v>
      </c>
      <c r="W158" s="68">
        <f>'Tabella-Z2'!J129</f>
        <v>0.02</v>
      </c>
      <c r="X158" s="56"/>
      <c r="Y158" s="57">
        <f t="shared" si="89"/>
        <v>0</v>
      </c>
      <c r="Z158" s="68">
        <f>'Tabella-Z2'!L129</f>
        <v>0.02</v>
      </c>
      <c r="AA158" s="56"/>
      <c r="AB158" s="57">
        <f t="shared" si="90"/>
        <v>0</v>
      </c>
      <c r="AC158" s="68">
        <f>'Tabella-Z2'!M129</f>
        <v>0.02</v>
      </c>
      <c r="AD158" s="56"/>
      <c r="AE158" s="57">
        <f t="shared" si="91"/>
        <v>0</v>
      </c>
      <c r="AF158" s="68">
        <f>'Tabella-Z2'!N129</f>
        <v>0.02</v>
      </c>
      <c r="AG158" s="56"/>
      <c r="AH158" s="57">
        <f t="shared" si="92"/>
        <v>0</v>
      </c>
      <c r="AI158" s="68">
        <f>'Tabella-Z2'!O129</f>
        <v>0.02</v>
      </c>
      <c r="AJ158" s="354" t="s">
        <v>3</v>
      </c>
      <c r="AK158" s="355"/>
      <c r="AL158" s="356"/>
      <c r="AM158" s="4"/>
    </row>
    <row r="159" spans="1:67" ht="24.75" customHeight="1" outlineLevel="1" x14ac:dyDescent="0.2">
      <c r="A159" s="1"/>
      <c r="B159" s="636"/>
      <c r="C159" s="398"/>
      <c r="D159" s="239" t="s">
        <v>621</v>
      </c>
      <c r="E159" s="346" t="s">
        <v>684</v>
      </c>
      <c r="F159" s="539"/>
      <c r="G159" s="314">
        <v>1</v>
      </c>
      <c r="H159" s="301"/>
      <c r="I159" s="302"/>
      <c r="J159" s="303">
        <f t="shared" si="84"/>
        <v>0</v>
      </c>
      <c r="K159" s="304">
        <f>'Tabella-Z2'!G130</f>
        <v>0.1</v>
      </c>
      <c r="L159" s="305"/>
      <c r="M159" s="303">
        <f t="shared" si="85"/>
        <v>0</v>
      </c>
      <c r="N159" s="304">
        <f>'Tabella-Z2'!H130</f>
        <v>0.1</v>
      </c>
      <c r="O159" s="305"/>
      <c r="P159" s="303">
        <f t="shared" si="86"/>
        <v>0</v>
      </c>
      <c r="Q159" s="304">
        <f>'Tabella-Z2'!J130</f>
        <v>0.1</v>
      </c>
      <c r="R159" s="305"/>
      <c r="S159" s="303">
        <f t="shared" si="87"/>
        <v>0</v>
      </c>
      <c r="T159" s="304">
        <f>'Tabella-Z2'!J130</f>
        <v>0.1</v>
      </c>
      <c r="U159" s="305"/>
      <c r="V159" s="303">
        <f t="shared" si="88"/>
        <v>0</v>
      </c>
      <c r="W159" s="304">
        <f>'Tabella-Z2'!J130</f>
        <v>0.1</v>
      </c>
      <c r="X159" s="305"/>
      <c r="Y159" s="303">
        <f t="shared" si="89"/>
        <v>0</v>
      </c>
      <c r="Z159" s="304">
        <f>'Tabella-Z2'!L130</f>
        <v>0.1</v>
      </c>
      <c r="AA159" s="305"/>
      <c r="AB159" s="303">
        <f t="shared" si="90"/>
        <v>0</v>
      </c>
      <c r="AC159" s="304">
        <f>'Tabella-Z2'!M130</f>
        <v>0.1</v>
      </c>
      <c r="AD159" s="305"/>
      <c r="AE159" s="303">
        <f t="shared" si="91"/>
        <v>0</v>
      </c>
      <c r="AF159" s="304">
        <f>'Tabella-Z2'!N130</f>
        <v>0.1</v>
      </c>
      <c r="AG159" s="305"/>
      <c r="AH159" s="303">
        <f t="shared" si="92"/>
        <v>0</v>
      </c>
      <c r="AI159" s="304">
        <f>'Tabella-Z2'!O130</f>
        <v>0.1</v>
      </c>
      <c r="AJ159" s="503" t="s">
        <v>3</v>
      </c>
      <c r="AK159" s="504"/>
      <c r="AL159" s="505"/>
      <c r="AM159" s="4"/>
    </row>
    <row r="160" spans="1:67" ht="18" customHeight="1" outlineLevel="1" x14ac:dyDescent="0.2">
      <c r="A160" s="1"/>
      <c r="B160" s="636"/>
      <c r="C160" s="398"/>
      <c r="D160" s="403" t="s">
        <v>622</v>
      </c>
      <c r="E160" s="403" t="s">
        <v>420</v>
      </c>
      <c r="F160" s="239" t="s">
        <v>479</v>
      </c>
      <c r="G160" s="335">
        <v>250000</v>
      </c>
      <c r="H160" s="480"/>
      <c r="I160" s="536"/>
      <c r="J160" s="307">
        <f>IF(I$17=0,0,IF(I$17&gt;0,(IF($H$160="X",K160,IF(I$160="X",K160,0))),0))</f>
        <v>0</v>
      </c>
      <c r="K160" s="67">
        <f>'Tabella-Z2'!G131</f>
        <v>3.9E-2</v>
      </c>
      <c r="L160" s="386"/>
      <c r="M160" s="307">
        <f>IF(L$17=0,0,IF(L$17&gt;0,(IF($H$160="X",N160,IF(L$160="X",N160,0))),0))</f>
        <v>0</v>
      </c>
      <c r="N160" s="67">
        <f>IF(L19="",0,IF(VLOOKUP($L$19,'Tabella-Z1'!$J$26:$L$31,3)=13,'Tabella-Z2'!H131,'Tabella-Z2'!I131))</f>
        <v>0</v>
      </c>
      <c r="O160" s="386"/>
      <c r="P160" s="307">
        <f>IF(O$17=0,0,IF(O$17&gt;0,(IF($H$160="X",Q160,IF(O$160="X",Q160,0))),0))</f>
        <v>0</v>
      </c>
      <c r="Q160" s="67">
        <f>'Tabella-Z2'!J131</f>
        <v>3.9E-2</v>
      </c>
      <c r="R160" s="386"/>
      <c r="S160" s="307">
        <f>IF(R$17=0,0,IF(R$17&gt;0,(IF($H$160="X",T160,IF(R$160="X",T160,0))),0))</f>
        <v>0</v>
      </c>
      <c r="T160" s="67">
        <f>'Tabella-Z2'!J131</f>
        <v>3.9E-2</v>
      </c>
      <c r="U160" s="386"/>
      <c r="V160" s="307">
        <f>IF(U$17=0,0,IF(U$17&gt;0,(IF($H$160="X",W160,IF(U$160="X",W160,0))),0))</f>
        <v>0</v>
      </c>
      <c r="W160" s="67">
        <f>'Tabella-Z2'!J131</f>
        <v>3.9E-2</v>
      </c>
      <c r="X160" s="386"/>
      <c r="Y160" s="307">
        <f>IF(X$17=0,0,IF(X$17&gt;0,(IF($H$160="X",Z160,IF(X$160="X",Z160,0))),0))</f>
        <v>0</v>
      </c>
      <c r="Z160" s="67">
        <f>'Tabella-Z2'!L131</f>
        <v>0.127</v>
      </c>
      <c r="AA160" s="386"/>
      <c r="AB160" s="307">
        <f>IF(AA$17=0,0,IF(AA$17&gt;0,(IF($H$160="X",AC160,IF(AA$160="X",AC160,0))),0))</f>
        <v>0</v>
      </c>
      <c r="AC160" s="67">
        <f>'Tabella-Z2'!M131</f>
        <v>9.5000000000000001E-2</v>
      </c>
      <c r="AD160" s="509" t="s">
        <v>3</v>
      </c>
      <c r="AE160" s="507"/>
      <c r="AF160" s="507"/>
      <c r="AG160" s="386"/>
      <c r="AH160" s="307">
        <f>IF(AG$17=0,0,IF(AG$17&gt;0,(IF($H$160="X",AI160,IF(AG$160="X",AI160,0))),0))</f>
        <v>0</v>
      </c>
      <c r="AI160" s="67">
        <f>'Tabella-Z2'!O131</f>
        <v>9.5000000000000001E-2</v>
      </c>
      <c r="AJ160" s="506" t="s">
        <v>3</v>
      </c>
      <c r="AK160" s="507"/>
      <c r="AL160" s="508"/>
      <c r="AM160" s="4"/>
      <c r="AN160" s="313">
        <f>IF($I$17&gt;$G160,$G160*J160,$I$17*J160)</f>
        <v>0</v>
      </c>
      <c r="AQ160" s="313">
        <f>IF($L$17&gt;$G160,$G160*M160,$L$17*M160)</f>
        <v>0</v>
      </c>
      <c r="AT160" s="313">
        <f>IF($O$17&gt;$G160,$G160*P160,$O$17*P160)</f>
        <v>0</v>
      </c>
      <c r="AU160" s="313"/>
      <c r="AW160" s="313">
        <f>IF($R$17&gt;$G160,$G160*S160,$R$17*S160)</f>
        <v>0</v>
      </c>
      <c r="AZ160" s="313">
        <f>IF($U$17&gt;$G160,$G160*V160,$U$17*V160)</f>
        <v>0</v>
      </c>
      <c r="BC160" s="313">
        <f>IF($X$17&gt;$G160,$G160*Y160,$X$17*Y160)</f>
        <v>0</v>
      </c>
      <c r="BF160" s="313">
        <f>IF($AA$17&gt;$G160,$G160*AB160,$AA$17*AB160)</f>
        <v>0</v>
      </c>
      <c r="BI160" s="313">
        <f>IF($AD$17&gt;$G160,$G160*AE160,$AD$17*AE160)</f>
        <v>0</v>
      </c>
      <c r="BL160" s="313">
        <f>IF($AG$17&gt;$G160,$G160*AH160,$AG$17*AH160)</f>
        <v>0</v>
      </c>
      <c r="BO160" s="313">
        <f>IF($AJ$17&gt;$G160,$G160*AK160,$AJ$17*AK160)</f>
        <v>0</v>
      </c>
    </row>
    <row r="161" spans="1:68" ht="18" customHeight="1" outlineLevel="1" x14ac:dyDescent="0.2">
      <c r="A161" s="1"/>
      <c r="B161" s="636"/>
      <c r="C161" s="398"/>
      <c r="D161" s="404"/>
      <c r="E161" s="500"/>
      <c r="F161" s="239" t="s">
        <v>480</v>
      </c>
      <c r="G161" s="335">
        <v>500000</v>
      </c>
      <c r="H161" s="481"/>
      <c r="I161" s="537"/>
      <c r="J161" s="280">
        <f>IF(I$17=0,0,IF(I$17&gt;$G160,(IF($H$160="X",K161,IF(I$160="X",K161,0))),0))</f>
        <v>0</v>
      </c>
      <c r="K161" s="68">
        <f>'Tabella-Z2'!G132</f>
        <v>0.01</v>
      </c>
      <c r="L161" s="387"/>
      <c r="M161" s="280">
        <f>IF(L$17=0,0,IF(L$17&gt;$G160,(IF($H$160="X",N161,IF(L$160="X",N161,0))),0))</f>
        <v>0</v>
      </c>
      <c r="N161" s="68">
        <f>IF(L19="",0,IF(VLOOKUP($L$19,'Tabella-Z1'!$J$26:$L$31,3)=13,'Tabella-Z2'!H132,'Tabella-Z2'!I132))</f>
        <v>0</v>
      </c>
      <c r="O161" s="387"/>
      <c r="P161" s="280">
        <f>IF(O$17=0,0,IF(O$17&gt;$G160,(IF($H$160="X",Q161,IF(O$160="X",Q161,0))),0))</f>
        <v>0</v>
      </c>
      <c r="Q161" s="68">
        <f>'Tabella-Z2'!J132</f>
        <v>0.01</v>
      </c>
      <c r="R161" s="387"/>
      <c r="S161" s="280">
        <f>IF(R$17=0,0,IF(R$17&gt;$G160,(IF($H$160="X",T161,IF(R$160="X",T161,0))),0))</f>
        <v>0</v>
      </c>
      <c r="T161" s="68">
        <f>'Tabella-Z2'!J132</f>
        <v>0.01</v>
      </c>
      <c r="U161" s="387"/>
      <c r="V161" s="280">
        <f>IF(U$17=0,0,IF(U$17&gt;$G160,(IF($H$160="X",W161,IF(U$160="X",W161,0))),0))</f>
        <v>0</v>
      </c>
      <c r="W161" s="68">
        <f>'Tabella-Z2'!J132</f>
        <v>0.01</v>
      </c>
      <c r="X161" s="387"/>
      <c r="Y161" s="280">
        <f>IF(X$17=0,0,IF(X$17&gt;$G160,(IF($H$160="X",Z161,IF(X$160="X",Z161,0))),0))</f>
        <v>0</v>
      </c>
      <c r="Z161" s="68">
        <f>'Tabella-Z2'!L132</f>
        <v>0.11</v>
      </c>
      <c r="AA161" s="387"/>
      <c r="AB161" s="280">
        <f>IF(AA$17=0,0,IF(AA$17&gt;$G160,(IF($H$160="X",AC161,IF(AA$160="X",AC161,0))),0))</f>
        <v>0</v>
      </c>
      <c r="AC161" s="68">
        <f>'Tabella-Z2'!M132</f>
        <v>8.1000000000000003E-2</v>
      </c>
      <c r="AD161" s="382" t="s">
        <v>3</v>
      </c>
      <c r="AE161" s="355"/>
      <c r="AF161" s="355"/>
      <c r="AG161" s="387"/>
      <c r="AH161" s="280">
        <f>IF(AG$17=0,0,IF(AG$17&gt;$G160,(IF($H$160="X",AI161,IF(AG$160="X",AI161,0))),0))</f>
        <v>0</v>
      </c>
      <c r="AI161" s="68">
        <f>'Tabella-Z2'!O132</f>
        <v>8.1000000000000003E-2</v>
      </c>
      <c r="AJ161" s="354" t="s">
        <v>3</v>
      </c>
      <c r="AK161" s="355"/>
      <c r="AL161" s="356"/>
      <c r="AM161" s="4"/>
      <c r="AN161" s="313">
        <f>IF($I$17&gt;$G160,IF($I$17&gt;$G161,($G161-$G160)*J161,($I$17-$G160)*J161),0)</f>
        <v>0</v>
      </c>
      <c r="AQ161" s="313">
        <f>IF($L$17&gt;$G160,IF($L$17&gt;$G161,($G161-$G160)*M161,($L$17-$G160)*M161),0)</f>
        <v>0</v>
      </c>
      <c r="AT161" s="313">
        <f>IF($O$17&gt;$G160,IF($O$17&gt;$G161,($G161-$G160)*P161,($O$17-$G160)*P161),0)</f>
        <v>0</v>
      </c>
      <c r="AU161" s="313"/>
      <c r="AW161" s="313">
        <f>IF($R$17&gt;$G160,IF($R$17&gt;$G161,($G161-$G160)*S161,($R$17-$G160)*S161),0)</f>
        <v>0</v>
      </c>
      <c r="AZ161" s="313">
        <f>IF($U$17&gt;$G160,IF($U$17&gt;$G161,($G161-$G160)*V161,($U$17-$G160)*V161),0)</f>
        <v>0</v>
      </c>
      <c r="BC161" s="313">
        <f>IF($X$17&gt;$G160,IF($X$17&gt;$G161,($G161-$G160)*Y161,($X$17-$G160)*Y161),0)</f>
        <v>0</v>
      </c>
      <c r="BF161" s="313">
        <f>IF($AA$17&gt;$G160,IF($AA$17&gt;$G161,($G161-$G160)*AB161,($AA$17-$G160)*AB161),0)</f>
        <v>0</v>
      </c>
      <c r="BI161" s="313">
        <f>IF($AD$17&gt;$G160,IF($AD$17&gt;$G161,($G161-$G160)*AE161,($AD$17-$G160)*AE161),0)</f>
        <v>0</v>
      </c>
      <c r="BL161" s="313">
        <f>IF($AG$17&gt;$G160,IF($AG$17&gt;$G161,($G161-$G160)*AH161,($AG$17-$G160)*AH161),0)</f>
        <v>0</v>
      </c>
      <c r="BO161" s="313">
        <f>IF($AJ$17&gt;$G160,IF($AJ$17&gt;$G161,($G161-$G160)*AK161,($AJ$17-$G160)*AK161),0)</f>
        <v>0</v>
      </c>
    </row>
    <row r="162" spans="1:68" ht="18" customHeight="1" outlineLevel="1" x14ac:dyDescent="0.2">
      <c r="A162" s="1"/>
      <c r="B162" s="636"/>
      <c r="C162" s="398"/>
      <c r="D162" s="404"/>
      <c r="E162" s="500"/>
      <c r="F162" s="239" t="s">
        <v>480</v>
      </c>
      <c r="G162" s="335">
        <v>1000000</v>
      </c>
      <c r="H162" s="481"/>
      <c r="I162" s="537"/>
      <c r="J162" s="280">
        <f t="shared" ref="J162:J164" si="93">IF(I$17=0,0,IF(I$17&gt;$G161,(IF($H$160="X",K162,IF(I$160="X",K162,0))),0))</f>
        <v>0</v>
      </c>
      <c r="K162" s="68">
        <f>'Tabella-Z2'!G133</f>
        <v>1.2999999999999999E-2</v>
      </c>
      <c r="L162" s="387"/>
      <c r="M162" s="280">
        <f t="shared" ref="M162:M164" si="94">IF(L$17=0,0,IF(L$17&gt;$G161,(IF($H$160="X",N162,IF(L$160="X",N162,0))),0))</f>
        <v>0</v>
      </c>
      <c r="N162" s="68">
        <f>IF(L19="",0,IF(VLOOKUP($L$19,'Tabella-Z1'!$J$26:$L$31,3)=13,'Tabella-Z2'!H133,'Tabella-Z2'!I133))</f>
        <v>0</v>
      </c>
      <c r="O162" s="387"/>
      <c r="P162" s="280">
        <f t="shared" ref="P162:P164" si="95">IF(O$17=0,0,IF(O$17&gt;$G161,(IF($H$160="X",Q162,IF(O$160="X",Q162,0))),0))</f>
        <v>0</v>
      </c>
      <c r="Q162" s="68">
        <f>'Tabella-Z2'!J133</f>
        <v>1.2999999999999999E-2</v>
      </c>
      <c r="R162" s="387"/>
      <c r="S162" s="280">
        <f t="shared" ref="S162:S164" si="96">IF(R$17=0,0,IF(R$17&gt;$G161,(IF($H$160="X",T162,IF(R$160="X",T162,0))),0))</f>
        <v>0</v>
      </c>
      <c r="T162" s="68">
        <f>'Tabella-Z2'!J133</f>
        <v>1.2999999999999999E-2</v>
      </c>
      <c r="U162" s="387"/>
      <c r="V162" s="280">
        <f t="shared" ref="V162:V164" si="97">IF(U$17=0,0,IF(U$17&gt;$G161,(IF($H$160="X",W162,IF(U$160="X",W162,0))),0))</f>
        <v>0</v>
      </c>
      <c r="W162" s="68">
        <f>'Tabella-Z2'!J133</f>
        <v>1.2999999999999999E-2</v>
      </c>
      <c r="X162" s="387"/>
      <c r="Y162" s="280">
        <f t="shared" ref="Y162:Y164" si="98">IF(X$17=0,0,IF(X$17&gt;$G161,(IF($H$160="X",Z162,IF(X$160="X",Z162,0))),0))</f>
        <v>0</v>
      </c>
      <c r="Z162" s="68">
        <f>'Tabella-Z2'!L133</f>
        <v>7.6999999999999999E-2</v>
      </c>
      <c r="AA162" s="387"/>
      <c r="AB162" s="280">
        <f t="shared" ref="AB162:AB164" si="99">IF(AA$17=0,0,IF(AA$17&gt;$G161,(IF($H$160="X",AC162,IF(AA$160="X",AC162,0))),0))</f>
        <v>0</v>
      </c>
      <c r="AC162" s="68">
        <f>'Tabella-Z2'!M133</f>
        <v>7.0999999999999994E-2</v>
      </c>
      <c r="AD162" s="382" t="s">
        <v>3</v>
      </c>
      <c r="AE162" s="355"/>
      <c r="AF162" s="355"/>
      <c r="AG162" s="387"/>
      <c r="AH162" s="280">
        <f t="shared" ref="AH162:AH164" si="100">IF(AG$17=0,0,IF(AG$17&gt;$G161,(IF($H$160="X",AI162,IF(AG$160="X",AI162,0))),0))</f>
        <v>0</v>
      </c>
      <c r="AI162" s="68">
        <f>'Tabella-Z2'!O133</f>
        <v>7.0999999999999994E-2</v>
      </c>
      <c r="AJ162" s="354" t="s">
        <v>3</v>
      </c>
      <c r="AK162" s="355"/>
      <c r="AL162" s="356"/>
      <c r="AM162" s="4"/>
      <c r="AN162" s="313">
        <f>IF($I$17&gt;$G161,IF($I$17&gt;$G162,($G162-$G161)*J162,($I$17-$G161)*J162),0)</f>
        <v>0</v>
      </c>
      <c r="AQ162" s="313">
        <f>IF($L$17&gt;$G161,IF($L$17&gt;$G162,($G162-$G161)*M162,($L$17-$G161)*M162),0)</f>
        <v>0</v>
      </c>
      <c r="AT162" s="313">
        <f>IF($O$17&gt;$G161,IF($O$17&gt;$G162,($G162-$G161)*P162,($O$17-$G161)*P162),0)</f>
        <v>0</v>
      </c>
      <c r="AU162" s="313"/>
      <c r="AW162" s="313">
        <f>IF($R$17&gt;$G161,IF($R$17&gt;$G162,($G162-$G161)*S162,($R$17-$G161)*S162),0)</f>
        <v>0</v>
      </c>
      <c r="AZ162" s="313">
        <f>IF($U$17&gt;$G161,IF($U$17&gt;$G162,($G162-$G161)*V162,($U$17-$G161)*V162),0)</f>
        <v>0</v>
      </c>
      <c r="BC162" s="313">
        <f>IF($X$17&gt;$G161,IF($X$17&gt;$G162,($G162-$G161)*Y162,($X$17-$G161)*Y162),0)</f>
        <v>0</v>
      </c>
      <c r="BF162" s="313">
        <f>IF($AA$17&gt;$G161,IF($AA$17&gt;$G162,($G162-$G161)*AB162,($AA$17-$G161)*AB162),0)</f>
        <v>0</v>
      </c>
      <c r="BI162" s="313">
        <f>IF($AD$17&gt;$G161,IF($AD$17&gt;$G162,($G162-$G161)*AE162,($AD$17-$G161)*AE162),0)</f>
        <v>0</v>
      </c>
      <c r="BL162" s="313">
        <f>IF($AG$17&gt;$G161,IF($AG$17&gt;$G162,($G162-$G161)*AH162,($AG$17-$G161)*AH162),0)</f>
        <v>0</v>
      </c>
      <c r="BO162" s="313">
        <f>IF($AJ$17&gt;$G161,IF($AJ$17&gt;$G162,($G162-$G161)*AK162,($AJ$17-$G161)*AK162),0)</f>
        <v>0</v>
      </c>
    </row>
    <row r="163" spans="1:68" ht="18" customHeight="1" outlineLevel="1" x14ac:dyDescent="0.2">
      <c r="A163" s="1"/>
      <c r="B163" s="636"/>
      <c r="C163" s="398"/>
      <c r="D163" s="404"/>
      <c r="E163" s="500"/>
      <c r="F163" s="239" t="s">
        <v>480</v>
      </c>
      <c r="G163" s="335">
        <v>2500000</v>
      </c>
      <c r="H163" s="481"/>
      <c r="I163" s="537"/>
      <c r="J163" s="280">
        <f t="shared" si="93"/>
        <v>0</v>
      </c>
      <c r="K163" s="68">
        <f>'Tabella-Z2'!G134</f>
        <v>1.7999999999999999E-2</v>
      </c>
      <c r="L163" s="387"/>
      <c r="M163" s="280">
        <f t="shared" si="94"/>
        <v>0</v>
      </c>
      <c r="N163" s="68">
        <f>IF(L19="",0,IF(VLOOKUP($L$19,'Tabella-Z1'!$J$26:$L$31,3)=13,'Tabella-Z2'!H134,'Tabella-Z2'!I134))</f>
        <v>0</v>
      </c>
      <c r="O163" s="387"/>
      <c r="P163" s="280">
        <f t="shared" si="95"/>
        <v>0</v>
      </c>
      <c r="Q163" s="68">
        <f>'Tabella-Z2'!J134</f>
        <v>1.7999999999999999E-2</v>
      </c>
      <c r="R163" s="387"/>
      <c r="S163" s="280">
        <f t="shared" si="96"/>
        <v>0</v>
      </c>
      <c r="T163" s="68">
        <f>'Tabella-Z2'!J134</f>
        <v>1.7999999999999999E-2</v>
      </c>
      <c r="U163" s="387"/>
      <c r="V163" s="280">
        <f t="shared" si="97"/>
        <v>0</v>
      </c>
      <c r="W163" s="68">
        <f>'Tabella-Z2'!J134</f>
        <v>1.7999999999999999E-2</v>
      </c>
      <c r="X163" s="387"/>
      <c r="Y163" s="280">
        <f t="shared" si="98"/>
        <v>0</v>
      </c>
      <c r="Z163" s="68">
        <f>'Tabella-Z2'!L134</f>
        <v>2.9000000000000001E-2</v>
      </c>
      <c r="AA163" s="387"/>
      <c r="AB163" s="280">
        <f t="shared" si="99"/>
        <v>0</v>
      </c>
      <c r="AC163" s="68">
        <f>'Tabella-Z2'!M134</f>
        <v>5.1999999999999998E-2</v>
      </c>
      <c r="AD163" s="382" t="s">
        <v>3</v>
      </c>
      <c r="AE163" s="355"/>
      <c r="AF163" s="355"/>
      <c r="AG163" s="387"/>
      <c r="AH163" s="280">
        <f t="shared" si="100"/>
        <v>0</v>
      </c>
      <c r="AI163" s="68">
        <f>'Tabella-Z2'!O134</f>
        <v>5.1999999999999998E-2</v>
      </c>
      <c r="AJ163" s="354" t="s">
        <v>3</v>
      </c>
      <c r="AK163" s="355"/>
      <c r="AL163" s="356"/>
      <c r="AM163" s="4"/>
      <c r="AN163" s="313">
        <f>IF($I$17&gt;$G162,IF($I$17&gt;$G163,($G163-$G162)*J163,($I$17-$G162)*J163),0)</f>
        <v>0</v>
      </c>
      <c r="AQ163" s="313">
        <f>IF($L$17&gt;$G162,IF($L$17&gt;$G163,($G163-$G162)*M163,($L$17-$G162)*M163),0)</f>
        <v>0</v>
      </c>
      <c r="AT163" s="313">
        <f>IF($O$17&gt;$G162,IF($O$17&gt;$G163,($G163-$G162)*P163,($O$17-$G162)*P163),0)</f>
        <v>0</v>
      </c>
      <c r="AU163" s="313"/>
      <c r="AW163" s="313">
        <f>IF($R$17&gt;$G162,IF($R$17&gt;$G163,($G163-$G162)*S163,($R$17-$G162)*S163),0)</f>
        <v>0</v>
      </c>
      <c r="AZ163" s="313">
        <f>IF($U$17&gt;$G162,IF($U$17&gt;$G163,($G163-$G162)*V163,($U$17-$G162)*V163),0)</f>
        <v>0</v>
      </c>
      <c r="BC163" s="313">
        <f>IF($X$17&gt;$G162,IF($X$17&gt;$G163,($G163-$G162)*Y163,($X$17-$G162)*Y163),0)</f>
        <v>0</v>
      </c>
      <c r="BF163" s="313">
        <f>IF($AA$17&gt;$G162,IF($AA$17&gt;$G163,($G163-$G162)*AB163,($AA$17-$G162)*AB163),0)</f>
        <v>0</v>
      </c>
      <c r="BI163" s="313">
        <f>IF($AD$17&gt;$G162,IF($AD$17&gt;$G163,($G163-$G162)*AE163,($AD$17-$G162)*AE163),0)</f>
        <v>0</v>
      </c>
      <c r="BL163" s="313">
        <f>IF($AG$17&gt;$G162,IF($AG$17&gt;$G163,($G163-$G162)*AH163,($AG$17-$G162)*AH163),0)</f>
        <v>0</v>
      </c>
      <c r="BO163" s="313">
        <f>IF($AJ$17&gt;$G162,IF($AJ$17&gt;$G163,($G163-$G162)*AK163,($AJ$17-$G162)*AK163),0)</f>
        <v>0</v>
      </c>
    </row>
    <row r="164" spans="1:68" ht="18" customHeight="1" outlineLevel="1" x14ac:dyDescent="0.2">
      <c r="A164" s="1"/>
      <c r="B164" s="636"/>
      <c r="C164" s="398"/>
      <c r="D164" s="405"/>
      <c r="E164" s="317" t="s">
        <v>659</v>
      </c>
      <c r="F164" s="341" t="s">
        <v>480</v>
      </c>
      <c r="G164" s="335">
        <v>10000000</v>
      </c>
      <c r="H164" s="481"/>
      <c r="I164" s="537"/>
      <c r="J164" s="280">
        <f t="shared" si="93"/>
        <v>0</v>
      </c>
      <c r="K164" s="68">
        <f>'Tabella-Z2'!G135</f>
        <v>2.1999999999999999E-2</v>
      </c>
      <c r="L164" s="387"/>
      <c r="M164" s="280">
        <f t="shared" si="94"/>
        <v>0</v>
      </c>
      <c r="N164" s="68">
        <f>IF(L19="",0,IF(VLOOKUP($L$19,'Tabella-Z1'!$J$26:$L$31,3)=13,'Tabella-Z2'!H135,'Tabella-Z2'!I135))</f>
        <v>0</v>
      </c>
      <c r="O164" s="387"/>
      <c r="P164" s="280">
        <f t="shared" si="95"/>
        <v>0</v>
      </c>
      <c r="Q164" s="68">
        <f>'Tabella-Z2'!J135</f>
        <v>2.1999999999999999E-2</v>
      </c>
      <c r="R164" s="387"/>
      <c r="S164" s="280">
        <f t="shared" si="96"/>
        <v>0</v>
      </c>
      <c r="T164" s="68">
        <f>'Tabella-Z2'!J135</f>
        <v>2.1999999999999999E-2</v>
      </c>
      <c r="U164" s="387"/>
      <c r="V164" s="280">
        <f t="shared" si="97"/>
        <v>0</v>
      </c>
      <c r="W164" s="68">
        <f>'Tabella-Z2'!J135</f>
        <v>2.1999999999999999E-2</v>
      </c>
      <c r="X164" s="387"/>
      <c r="Y164" s="280">
        <f t="shared" si="98"/>
        <v>0</v>
      </c>
      <c r="Z164" s="68">
        <f>'Tabella-Z2'!L135</f>
        <v>1.9E-2</v>
      </c>
      <c r="AA164" s="387"/>
      <c r="AB164" s="280">
        <f t="shared" si="99"/>
        <v>0</v>
      </c>
      <c r="AC164" s="68">
        <f>'Tabella-Z2'!M135</f>
        <v>4.2000000000000003E-2</v>
      </c>
      <c r="AD164" s="382" t="s">
        <v>3</v>
      </c>
      <c r="AE164" s="355"/>
      <c r="AF164" s="355"/>
      <c r="AG164" s="387"/>
      <c r="AH164" s="280">
        <f t="shared" si="100"/>
        <v>0</v>
      </c>
      <c r="AI164" s="68">
        <f>'Tabella-Z2'!O135</f>
        <v>4.2000000000000003E-2</v>
      </c>
      <c r="AJ164" s="354" t="s">
        <v>3</v>
      </c>
      <c r="AK164" s="355"/>
      <c r="AL164" s="356"/>
      <c r="AM164" s="4"/>
      <c r="AN164" s="313">
        <f>IF($I$17&gt;$G163,IF($I$17&gt;$G164,($G164-$G163)*J164,($I$17-$G163)*J164),0)</f>
        <v>0</v>
      </c>
      <c r="AQ164" s="313">
        <f>IF($L$17&gt;$G163,IF($L$17&gt;$G164,($G164-$G163)*M164,($L$17-$G163)*M164),0)</f>
        <v>0</v>
      </c>
      <c r="AT164" s="313">
        <f>IF($O$17&gt;$G163,IF($O$17&gt;$G164,($G164-$G163)*P164,($O$17-$G163)*P164),0)</f>
        <v>0</v>
      </c>
      <c r="AU164" s="313"/>
      <c r="AW164" s="313">
        <f>IF($R$17&gt;$G163,IF($R$17&gt;$G164,($G164-$G163)*S164,($R$17-$G163)*S164),0)</f>
        <v>0</v>
      </c>
      <c r="AZ164" s="313">
        <f>IF($U$17&gt;$G163,IF($U$17&gt;$G164,($G164-$G163)*V164,($U$17-$G163)*V164),0)</f>
        <v>0</v>
      </c>
      <c r="BC164" s="313">
        <f>IF($X$17&gt;$G163,IF($X$17&gt;$G164,($G164-$G163)*Y164,($X$17-$G163)*Y164),0)</f>
        <v>0</v>
      </c>
      <c r="BF164" s="313">
        <f>IF($AA$17&gt;$G163,IF($AA$17&gt;$G164,($G164-$G163)*AB164,($AA$17-$G163)*AB164),0)</f>
        <v>0</v>
      </c>
      <c r="BI164" s="313">
        <f>IF($AD$17&gt;$G163,IF($AD$17&gt;$G164,($G164-$G163)*AE164,($AD$17-$G163)*AE164),0)</f>
        <v>0</v>
      </c>
      <c r="BL164" s="313">
        <f>IF($AG$17&gt;$G163,IF($AG$17&gt;$G164,($G164-$G163)*AH164,($AG$17-$G163)*AH164),0)</f>
        <v>0</v>
      </c>
      <c r="BO164" s="313">
        <f>IF($AJ$17&gt;$G163,IF($AJ$17&gt;$G164,($G164-$G163)*AK164,($AJ$17-$G163)*AK164),0)</f>
        <v>0</v>
      </c>
    </row>
    <row r="165" spans="1:68" ht="18" customHeight="1" outlineLevel="1" x14ac:dyDescent="0.2">
      <c r="A165" s="1"/>
      <c r="B165" s="636"/>
      <c r="C165" s="398"/>
      <c r="D165" s="406"/>
      <c r="E165" s="316"/>
      <c r="F165" s="342" t="s">
        <v>481</v>
      </c>
      <c r="G165" s="343"/>
      <c r="H165" s="482"/>
      <c r="I165" s="538"/>
      <c r="J165" s="59">
        <f>IF(I$17=0,0,IF(I$17&gt;$G164,(IF($H160="X",K165,IF(I$160="X",K165,0))),0))</f>
        <v>0</v>
      </c>
      <c r="K165" s="60">
        <f>'Tabella-Z2'!G136</f>
        <v>2.1000000000000001E-2</v>
      </c>
      <c r="L165" s="388"/>
      <c r="M165" s="59">
        <f>IF(L$17=0,0,IF(L$17&gt;$G164,(IF($H160="X",N165,IF(L$160="X",N165,0))),0))</f>
        <v>0</v>
      </c>
      <c r="N165" s="60">
        <f>IF(L19="",0,IF(VLOOKUP($L$19,'Tabella-Z1'!$J$26:$L$31,3)=13,'Tabella-Z2'!H136,'Tabella-Z2'!I136))</f>
        <v>0</v>
      </c>
      <c r="O165" s="388"/>
      <c r="P165" s="59">
        <f>IF(O$17=0,0,IF(O$17&gt;$G164,(IF($H160="X",Q165,IF(O$160="X",Q165,0))),0))</f>
        <v>0</v>
      </c>
      <c r="Q165" s="60">
        <f>'Tabella-Z2'!J136</f>
        <v>2.1000000000000001E-2</v>
      </c>
      <c r="R165" s="388"/>
      <c r="S165" s="59">
        <f>IF(R$17=0,0,IF(R$17&gt;$G164,(IF($H160="X",T165,IF(R$160="X",T165,0))),0))</f>
        <v>0</v>
      </c>
      <c r="T165" s="60">
        <f>'Tabella-Z2'!J136</f>
        <v>2.1000000000000001E-2</v>
      </c>
      <c r="U165" s="388"/>
      <c r="V165" s="59">
        <f>IF(U$17=0,0,IF(U$17&gt;$G164,(IF($H160="X",W165,IF(U$160="X",W165,0))),0))</f>
        <v>0</v>
      </c>
      <c r="W165" s="60">
        <f>'Tabella-Z2'!J136</f>
        <v>2.1000000000000001E-2</v>
      </c>
      <c r="X165" s="388"/>
      <c r="Y165" s="59">
        <f>IF(X$17=0,0,IF(X$17&gt;$G164,(IF($H160="X",Z165,IF(X$160="X",Z165,0))),0))</f>
        <v>0</v>
      </c>
      <c r="Z165" s="60">
        <f>'Tabella-Z2'!L136</f>
        <v>1.7999999999999999E-2</v>
      </c>
      <c r="AA165" s="388"/>
      <c r="AB165" s="59">
        <f>IF(AA$17=0,0,IF(AA$17&gt;$G164,(IF($H160="X",AC165,IF(AA$160="X",AC165,0))),0))</f>
        <v>0</v>
      </c>
      <c r="AC165" s="60">
        <f>'Tabella-Z2'!M136</f>
        <v>0.03</v>
      </c>
      <c r="AD165" s="510" t="s">
        <v>3</v>
      </c>
      <c r="AE165" s="511"/>
      <c r="AF165" s="511"/>
      <c r="AG165" s="388"/>
      <c r="AH165" s="59">
        <f>IF(AG$17=0,0,IF(AG$17&gt;$G164,(IF($H160="X",AI165,IF(AG$160="X",AI165,0))),0))</f>
        <v>0</v>
      </c>
      <c r="AI165" s="60">
        <f>'Tabella-Z2'!O136</f>
        <v>0.03</v>
      </c>
      <c r="AJ165" s="512" t="s">
        <v>3</v>
      </c>
      <c r="AK165" s="511"/>
      <c r="AL165" s="513"/>
      <c r="AM165" s="4"/>
      <c r="AN165" s="313">
        <f>IF($I$17&gt;$G164,($I$17-$G164)*J165,0)</f>
        <v>0</v>
      </c>
      <c r="AO165" s="344">
        <f>IF(I$17=0,0,SUM(AN160:AN165)/I$17)</f>
        <v>0</v>
      </c>
      <c r="AQ165" s="313">
        <f>IF($L$17&gt;$G164,($L$17-$G164)*M165,0)</f>
        <v>0</v>
      </c>
      <c r="AR165" s="344">
        <f>IF(L$17=0,0,SUM(AQ160:AQ165)/L$17)</f>
        <v>0</v>
      </c>
      <c r="AT165" s="313">
        <f>IF($O$17&gt;$G164,($O$17-$G164)*P165,0)</f>
        <v>0</v>
      </c>
      <c r="AU165" s="344">
        <f>IF(O$17=0,0,SUM(AT160:AT165)/O$17)</f>
        <v>0</v>
      </c>
      <c r="AW165" s="313">
        <f>IF($R$17&gt;$G164,($R$17-$G164)*S165,0)</f>
        <v>0</v>
      </c>
      <c r="AX165" s="344">
        <f>IF(R$17=0,0,SUM(AW160:AW165)/R$17)</f>
        <v>0</v>
      </c>
      <c r="AZ165" s="313">
        <f>IF($U$17&gt;$G164,($U$17-$G164)*V165,0)</f>
        <v>0</v>
      </c>
      <c r="BA165" s="344">
        <f>IF(U$17=0,0,SUM(AZ160:AZ165)/U$17)</f>
        <v>0</v>
      </c>
      <c r="BC165" s="313">
        <f>IF($X$17&gt;$G164,($X$17-$G164)*Y165,0)</f>
        <v>0</v>
      </c>
      <c r="BD165" s="344">
        <f>IF(X$17=0,0,SUM(BC160:BC165)/X$17)</f>
        <v>0</v>
      </c>
      <c r="BF165" s="313">
        <f>IF($AA$17&gt;$G164,($AA$17-$G164)*AB165,0)</f>
        <v>0</v>
      </c>
      <c r="BG165" s="344">
        <f>IF(AA$17=0,0,SUM(BF160:BF165)/AA$17)</f>
        <v>0</v>
      </c>
      <c r="BI165" s="313">
        <f>IF($AD$17&gt;$G164,($AD$17-$G164)*AE165,0)</f>
        <v>0</v>
      </c>
      <c r="BJ165" s="344">
        <f>IF(AD$17=0,0,SUM(BI160:BI165)/AD$17)</f>
        <v>0</v>
      </c>
      <c r="BL165" s="313">
        <f>IF($AG$17&gt;$G164,($AG$17-$G164)*AH165,0)</f>
        <v>0</v>
      </c>
      <c r="BM165" s="344">
        <f>IF(AG$17=0,0,SUM(BL160:BL165)/AG$17)</f>
        <v>0</v>
      </c>
      <c r="BO165" s="313">
        <f>IF($AJ$17&gt;$G164,($AJ$17-$G164)*AK165,0)</f>
        <v>0</v>
      </c>
      <c r="BP165" s="344">
        <f>IF(AJ$17=0,0,SUM(BO160:BO165)/AJ$17)</f>
        <v>0</v>
      </c>
    </row>
    <row r="166" spans="1:68" ht="24" customHeight="1" outlineLevel="1" x14ac:dyDescent="0.2">
      <c r="A166" s="1"/>
      <c r="B166" s="636"/>
      <c r="C166" s="398"/>
      <c r="D166" s="323" t="s">
        <v>623</v>
      </c>
      <c r="E166" s="527" t="s">
        <v>685</v>
      </c>
      <c r="F166" s="528"/>
      <c r="G166" s="314"/>
      <c r="H166" s="53"/>
      <c r="I166" s="312"/>
      <c r="J166" s="310">
        <f t="shared" si="84"/>
        <v>0</v>
      </c>
      <c r="K166" s="311">
        <f>'Tabella-Z2'!G137</f>
        <v>0.06</v>
      </c>
      <c r="L166" s="309"/>
      <c r="M166" s="310">
        <f t="shared" si="85"/>
        <v>0</v>
      </c>
      <c r="N166" s="311">
        <f>'Tabella-Z2'!H137</f>
        <v>0.06</v>
      </c>
      <c r="O166" s="309"/>
      <c r="P166" s="310">
        <f t="shared" si="86"/>
        <v>0</v>
      </c>
      <c r="Q166" s="311">
        <f>'Tabella-Z2'!J137</f>
        <v>0.06</v>
      </c>
      <c r="R166" s="309"/>
      <c r="S166" s="310">
        <f t="shared" si="87"/>
        <v>0</v>
      </c>
      <c r="T166" s="311">
        <f>'Tabella-Z2'!J137</f>
        <v>0.06</v>
      </c>
      <c r="U166" s="309"/>
      <c r="V166" s="310">
        <f t="shared" si="88"/>
        <v>0</v>
      </c>
      <c r="W166" s="311">
        <f>'Tabella-Z2'!J137</f>
        <v>0.06</v>
      </c>
      <c r="X166" s="309"/>
      <c r="Y166" s="310">
        <f t="shared" si="89"/>
        <v>0</v>
      </c>
      <c r="Z166" s="311">
        <f>'Tabella-Z2'!L137</f>
        <v>0.06</v>
      </c>
      <c r="AA166" s="309"/>
      <c r="AB166" s="310">
        <f t="shared" si="90"/>
        <v>0</v>
      </c>
      <c r="AC166" s="311">
        <f>'Tabella-Z2'!M137</f>
        <v>0.06</v>
      </c>
      <c r="AD166" s="309"/>
      <c r="AE166" s="310">
        <f t="shared" ref="AE166:AE175" si="101">IF(AD$17=0,0,(IF($H166="X",AF166,IF(AD166="X",AF166,0))))</f>
        <v>0</v>
      </c>
      <c r="AF166" s="311">
        <f>'Tabella-Z2'!N137</f>
        <v>0.06</v>
      </c>
      <c r="AG166" s="309"/>
      <c r="AH166" s="310">
        <f t="shared" si="92"/>
        <v>0</v>
      </c>
      <c r="AI166" s="311">
        <f>'Tabella-Z2'!O137</f>
        <v>0.06</v>
      </c>
      <c r="AJ166" s="349" t="s">
        <v>3</v>
      </c>
      <c r="AK166" s="350"/>
      <c r="AL166" s="351"/>
      <c r="AM166" s="4"/>
    </row>
    <row r="167" spans="1:68" ht="18" customHeight="1" outlineLevel="1" x14ac:dyDescent="0.2">
      <c r="A167" s="1"/>
      <c r="B167" s="636"/>
      <c r="C167" s="398"/>
      <c r="D167" s="239" t="s">
        <v>624</v>
      </c>
      <c r="E167" s="407" t="s">
        <v>424</v>
      </c>
      <c r="F167" s="408"/>
      <c r="G167" s="409"/>
      <c r="H167" s="55"/>
      <c r="I167" s="63"/>
      <c r="J167" s="57">
        <f t="shared" si="84"/>
        <v>0</v>
      </c>
      <c r="K167" s="68">
        <f>'Tabella-Z2'!G138</f>
        <v>0.14000000000000001</v>
      </c>
      <c r="L167" s="56"/>
      <c r="M167" s="57">
        <f t="shared" si="85"/>
        <v>0</v>
      </c>
      <c r="N167" s="68">
        <f>'Tabella-Z2'!H138</f>
        <v>0.09</v>
      </c>
      <c r="O167" s="56"/>
      <c r="P167" s="57">
        <f t="shared" si="86"/>
        <v>0</v>
      </c>
      <c r="Q167" s="68">
        <f>'Tabella-Z2'!J138</f>
        <v>0.15</v>
      </c>
      <c r="R167" s="56"/>
      <c r="S167" s="57">
        <f t="shared" si="87"/>
        <v>0</v>
      </c>
      <c r="T167" s="68">
        <f>'Tabella-Z2'!J138</f>
        <v>0.15</v>
      </c>
      <c r="U167" s="56"/>
      <c r="V167" s="57">
        <f t="shared" si="88"/>
        <v>0</v>
      </c>
      <c r="W167" s="68">
        <f>'Tabella-Z2'!J138</f>
        <v>0.15</v>
      </c>
      <c r="X167" s="56"/>
      <c r="Y167" s="57">
        <f t="shared" si="89"/>
        <v>0</v>
      </c>
      <c r="Z167" s="68">
        <f>'Tabella-Z2'!L138</f>
        <v>0.12</v>
      </c>
      <c r="AA167" s="56"/>
      <c r="AB167" s="57">
        <f t="shared" si="90"/>
        <v>0</v>
      </c>
      <c r="AC167" s="68">
        <f>'Tabella-Z2'!M138</f>
        <v>0.12</v>
      </c>
      <c r="AD167" s="56"/>
      <c r="AE167" s="57">
        <f t="shared" si="101"/>
        <v>0</v>
      </c>
      <c r="AF167" s="68">
        <f>'Tabella-Z2'!N138</f>
        <v>0.11</v>
      </c>
      <c r="AG167" s="56"/>
      <c r="AH167" s="57">
        <f t="shared" si="92"/>
        <v>0</v>
      </c>
      <c r="AI167" s="68">
        <f>'Tabella-Z2'!O138</f>
        <v>0.12</v>
      </c>
      <c r="AJ167" s="354" t="s">
        <v>3</v>
      </c>
      <c r="AK167" s="355"/>
      <c r="AL167" s="356"/>
      <c r="AM167" s="4"/>
    </row>
    <row r="168" spans="1:68" ht="18" customHeight="1" outlineLevel="1" x14ac:dyDescent="0.2">
      <c r="A168" s="1"/>
      <c r="B168" s="636"/>
      <c r="C168" s="398"/>
      <c r="D168" s="239" t="s">
        <v>625</v>
      </c>
      <c r="E168" s="346" t="s">
        <v>426</v>
      </c>
      <c r="F168" s="352"/>
      <c r="G168" s="353"/>
      <c r="H168" s="301"/>
      <c r="I168" s="302"/>
      <c r="J168" s="303">
        <f t="shared" si="84"/>
        <v>0</v>
      </c>
      <c r="K168" s="304">
        <f>'Tabella-Z2'!G139</f>
        <v>0.41</v>
      </c>
      <c r="L168" s="305"/>
      <c r="M168" s="303">
        <f t="shared" si="85"/>
        <v>0</v>
      </c>
      <c r="N168" s="304">
        <f>'Tabella-Z2'!H139</f>
        <v>0.43</v>
      </c>
      <c r="O168" s="305"/>
      <c r="P168" s="303">
        <f t="shared" si="86"/>
        <v>0</v>
      </c>
      <c r="Q168" s="304">
        <f>'Tabella-Z2'!J139</f>
        <v>0.32</v>
      </c>
      <c r="R168" s="305"/>
      <c r="S168" s="303">
        <f t="shared" si="87"/>
        <v>0</v>
      </c>
      <c r="T168" s="304">
        <f>'Tabella-Z2'!J139</f>
        <v>0.32</v>
      </c>
      <c r="U168" s="305"/>
      <c r="V168" s="303">
        <f t="shared" si="88"/>
        <v>0</v>
      </c>
      <c r="W168" s="304">
        <f>'Tabella-Z2'!J139</f>
        <v>0.32</v>
      </c>
      <c r="X168" s="305"/>
      <c r="Y168" s="303">
        <f t="shared" si="89"/>
        <v>0</v>
      </c>
      <c r="Z168" s="304">
        <f>'Tabella-Z2'!L139</f>
        <v>0.42</v>
      </c>
      <c r="AA168" s="305"/>
      <c r="AB168" s="303">
        <f t="shared" si="90"/>
        <v>0</v>
      </c>
      <c r="AC168" s="304">
        <f>'Tabella-Z2'!M139</f>
        <v>0.34</v>
      </c>
      <c r="AD168" s="305"/>
      <c r="AE168" s="303">
        <f t="shared" si="101"/>
        <v>0</v>
      </c>
      <c r="AF168" s="304">
        <f>'Tabella-Z2'!N139</f>
        <v>0.4</v>
      </c>
      <c r="AG168" s="305"/>
      <c r="AH168" s="303">
        <f t="shared" si="92"/>
        <v>0</v>
      </c>
      <c r="AI168" s="304">
        <f>'Tabella-Z2'!O139</f>
        <v>0.42</v>
      </c>
      <c r="AJ168" s="503" t="s">
        <v>3</v>
      </c>
      <c r="AK168" s="504"/>
      <c r="AL168" s="505"/>
      <c r="AM168" s="4"/>
    </row>
    <row r="169" spans="1:68" ht="18" customHeight="1" outlineLevel="1" x14ac:dyDescent="0.2">
      <c r="A169" s="1"/>
      <c r="B169" s="636"/>
      <c r="C169" s="398"/>
      <c r="D169" s="403" t="s">
        <v>626</v>
      </c>
      <c r="E169" s="403" t="s">
        <v>627</v>
      </c>
      <c r="F169" s="239" t="s">
        <v>479</v>
      </c>
      <c r="G169" s="335">
        <v>500000</v>
      </c>
      <c r="H169" s="480"/>
      <c r="I169" s="536"/>
      <c r="J169" s="66">
        <f t="shared" si="84"/>
        <v>0</v>
      </c>
      <c r="K169" s="67">
        <f>'Tabella-Z2'!G140</f>
        <v>0.06</v>
      </c>
      <c r="L169" s="386"/>
      <c r="M169" s="66">
        <f t="shared" si="85"/>
        <v>0</v>
      </c>
      <c r="N169" s="67">
        <f>'Tabella-Z2'!H140</f>
        <v>0.06</v>
      </c>
      <c r="O169" s="386"/>
      <c r="P169" s="66">
        <f t="shared" si="86"/>
        <v>0</v>
      </c>
      <c r="Q169" s="67">
        <f>'Tabella-Z2'!J140</f>
        <v>4.4999999999999998E-2</v>
      </c>
      <c r="R169" s="386"/>
      <c r="S169" s="66">
        <f t="shared" si="87"/>
        <v>0</v>
      </c>
      <c r="T169" s="67">
        <f>'Tabella-Z2'!J140</f>
        <v>4.4999999999999998E-2</v>
      </c>
      <c r="U169" s="386"/>
      <c r="V169" s="66">
        <f t="shared" si="88"/>
        <v>0</v>
      </c>
      <c r="W169" s="67">
        <f>'Tabella-Z2'!J140</f>
        <v>4.4999999999999998E-2</v>
      </c>
      <c r="X169" s="386"/>
      <c r="Y169" s="66">
        <f t="shared" si="89"/>
        <v>0</v>
      </c>
      <c r="Z169" s="67">
        <f>'Tabella-Z2'!L140</f>
        <v>4.4999999999999998E-2</v>
      </c>
      <c r="AA169" s="386"/>
      <c r="AB169" s="66">
        <f t="shared" si="90"/>
        <v>0</v>
      </c>
      <c r="AC169" s="67">
        <f>'Tabella-Z2'!M140</f>
        <v>4.4999999999999998E-2</v>
      </c>
      <c r="AD169" s="386"/>
      <c r="AE169" s="66">
        <f t="shared" si="101"/>
        <v>0</v>
      </c>
      <c r="AF169" s="67">
        <f>'Tabella-Z2'!N140</f>
        <v>4.4999999999999998E-2</v>
      </c>
      <c r="AG169" s="386"/>
      <c r="AH169" s="66">
        <f t="shared" si="92"/>
        <v>0</v>
      </c>
      <c r="AI169" s="67">
        <f>'Tabella-Z2'!O140</f>
        <v>4.4999999999999998E-2</v>
      </c>
      <c r="AJ169" s="506" t="s">
        <v>3</v>
      </c>
      <c r="AK169" s="507"/>
      <c r="AL169" s="508"/>
      <c r="AM169" s="4"/>
      <c r="AN169" s="313">
        <f>IF($I$17&gt;$G169,$G169*J169,$I$17*J169)</f>
        <v>0</v>
      </c>
      <c r="AQ169" s="313">
        <f>IF($L$17&gt;$G169,$G169*M169,$L$17*M169)</f>
        <v>0</v>
      </c>
      <c r="AT169" s="313">
        <f>IF($O$17&gt;$G169,$G169*P169,$O$17*P169)</f>
        <v>0</v>
      </c>
      <c r="AW169" s="313">
        <f>IF($R$17&gt;$G169,$G169*S169,$R$17*S169)</f>
        <v>0</v>
      </c>
      <c r="AZ169" s="313">
        <f>IF($U$17&gt;$G169,$G169*V169,$U$17*V169)</f>
        <v>0</v>
      </c>
      <c r="BC169" s="313">
        <f>IF($X$17&gt;$G169,$G169*Y169,$X$17*Y169)</f>
        <v>0</v>
      </c>
      <c r="BF169" s="313">
        <f>IF($AA$17&gt;$G169,$G169*AB169,$AA$17*AB169)</f>
        <v>0</v>
      </c>
      <c r="BI169" s="313">
        <f>IF($AD$17&gt;$G169,$G169*AE169,$AD$17*AE169)</f>
        <v>0</v>
      </c>
      <c r="BL169" s="313">
        <f>IF($AG$17&gt;$G169,$G169*AH169,$AG$17*AH169)</f>
        <v>0</v>
      </c>
      <c r="BO169" s="313">
        <f>IF($AJ$17&gt;$G169,$G169*AK169,$AJ$17*AK169)</f>
        <v>0</v>
      </c>
    </row>
    <row r="170" spans="1:68" ht="18" customHeight="1" outlineLevel="1" x14ac:dyDescent="0.2">
      <c r="A170" s="1"/>
      <c r="B170" s="636"/>
      <c r="C170" s="398"/>
      <c r="D170" s="519"/>
      <c r="E170" s="520"/>
      <c r="F170" s="239" t="s">
        <v>481</v>
      </c>
      <c r="G170" s="336"/>
      <c r="H170" s="482"/>
      <c r="I170" s="538"/>
      <c r="J170" s="59">
        <f>IF(I$17=0,0,IF(I$17&gt;$G169,(IF($H169="X",K170,IF($I169="X",K170,0))),0))</f>
        <v>0</v>
      </c>
      <c r="K170" s="60">
        <f>'Tabella-Z2'!G141</f>
        <v>0.12</v>
      </c>
      <c r="L170" s="388"/>
      <c r="M170" s="59">
        <f>IF(L$17=0,0,IF(L$17&gt;$G169,(IF($H169="X",N170,IF($I169="X",N170,0))),0))</f>
        <v>0</v>
      </c>
      <c r="N170" s="60">
        <f>'Tabella-Z2'!H141</f>
        <v>0.12</v>
      </c>
      <c r="O170" s="388"/>
      <c r="P170" s="59">
        <f>IF(O$17=0,0,IF(O$17&gt;$G169,(IF($H169="X",Q170,IF($I169="X",Q170,0))),0))</f>
        <v>0</v>
      </c>
      <c r="Q170" s="60">
        <f>'Tabella-Z2'!J141</f>
        <v>0.09</v>
      </c>
      <c r="R170" s="388"/>
      <c r="S170" s="59">
        <f>IF(R$17=0,0,IF(R$17&gt;$G169,(IF($H169="X",T170,IF($I169="X",T170,0))),0))</f>
        <v>0</v>
      </c>
      <c r="T170" s="60">
        <f>'Tabella-Z2'!J141</f>
        <v>0.09</v>
      </c>
      <c r="U170" s="388"/>
      <c r="V170" s="59">
        <f>IF(U$17=0,0,IF(U$17&gt;$G169,(IF($H169="X",W170,IF($I169="X",W170,0))),0))</f>
        <v>0</v>
      </c>
      <c r="W170" s="60">
        <f>'Tabella-Z2'!J141</f>
        <v>0.09</v>
      </c>
      <c r="X170" s="388"/>
      <c r="Y170" s="59">
        <f>IF(X$17=0,0,IF(X$17&gt;$G169,(IF($H169="X",Z170,IF($I169="X",Z170,0))),0))</f>
        <v>0</v>
      </c>
      <c r="Z170" s="60">
        <f>'Tabella-Z2'!L141</f>
        <v>0.09</v>
      </c>
      <c r="AA170" s="388"/>
      <c r="AB170" s="59">
        <f>IF(AA$17=0,0,IF(AA$17&gt;$G169,(IF($H169="X",AC170,IF($I169="X",AC170,0))),0))</f>
        <v>0</v>
      </c>
      <c r="AC170" s="60">
        <f>'Tabella-Z2'!M141</f>
        <v>0.09</v>
      </c>
      <c r="AD170" s="388"/>
      <c r="AE170" s="59">
        <f>IF(AD$17=0,0,IF(AD$17&gt;$G169,(IF($H169="X",AF170,IF($I169="X",AF170,0))),0))</f>
        <v>0</v>
      </c>
      <c r="AF170" s="60">
        <f>'Tabella-Z2'!N141</f>
        <v>0.09</v>
      </c>
      <c r="AG170" s="388"/>
      <c r="AH170" s="59">
        <f>IF(AG$17=0,0,IF(AG$17&gt;$G169,(IF($H169="X",AI170,IF($I169="X",AI170,0))),0))</f>
        <v>0</v>
      </c>
      <c r="AI170" s="60">
        <f>'Tabella-Z2'!O141</f>
        <v>0.09</v>
      </c>
      <c r="AJ170" s="512" t="s">
        <v>3</v>
      </c>
      <c r="AK170" s="511"/>
      <c r="AL170" s="513"/>
      <c r="AM170" s="4"/>
      <c r="AN170" s="313">
        <f>IF($I$17&gt;$G169,($I$17-$G169)*J170,0)</f>
        <v>0</v>
      </c>
      <c r="AO170" s="344">
        <f>IF(I$17=0,0,SUM(AN169:AN170)/I$17)</f>
        <v>0</v>
      </c>
      <c r="AQ170" s="313">
        <f>IF($L$17&gt;$G169,($L$17-$G169)*M170,0)</f>
        <v>0</v>
      </c>
      <c r="AR170" s="344">
        <f>IF(L$17=0,0,SUM(AQ169:AQ170)/L$17)</f>
        <v>0</v>
      </c>
      <c r="AT170" s="313">
        <f>IF($O$17&gt;$G169,($O$17-$G169)*P170,0)</f>
        <v>0</v>
      </c>
      <c r="AU170" s="344">
        <f>IF(O$17=0,0,SUM(AT169:AT170)/O$17)</f>
        <v>0</v>
      </c>
      <c r="AW170" s="313">
        <f>IF($R$17&gt;$G169,($R$17-$G169)*S170,0)</f>
        <v>0</v>
      </c>
      <c r="AX170" s="344">
        <f>IF(R$17=0,0,SUM(AW169:AW170)/R$17)</f>
        <v>0</v>
      </c>
      <c r="AZ170" s="313">
        <f>IF($U$17&gt;$G169,($U$17-$G169)*V170,0)</f>
        <v>0</v>
      </c>
      <c r="BA170" s="344">
        <f>IF(U$17=0,0,SUM(AZ169:AZ170)/U$17)</f>
        <v>0</v>
      </c>
      <c r="BC170" s="313">
        <f>IF($X$17&gt;$G169,($X$17-$G169)*Y170,0)</f>
        <v>0</v>
      </c>
      <c r="BD170" s="344">
        <f>IF(X$17=0,0,SUM(BC169:BC170)/X$17)</f>
        <v>0</v>
      </c>
      <c r="BF170" s="313">
        <f>IF($AA$17&gt;$G169,($AA$17-$G169)*AB170,0)</f>
        <v>0</v>
      </c>
      <c r="BG170" s="344">
        <f>IF(AA$17=0,0,SUM(BF169:BF170)/AA$17)</f>
        <v>0</v>
      </c>
      <c r="BI170" s="313">
        <f>IF($AD$17&gt;$G169,($AD$17-$G169)*AE170,0)</f>
        <v>0</v>
      </c>
      <c r="BJ170" s="344">
        <f>IF(AD$17=0,0,SUM(BI169:BI170)/AD$17)</f>
        <v>0</v>
      </c>
      <c r="BL170" s="313">
        <f>IF($AG$17&gt;$G169,($AG$17-$G169)*AH170,0)</f>
        <v>0</v>
      </c>
      <c r="BM170" s="344">
        <f>IF(AG$17=0,0,SUM(BL169:BL170)/AG$17)</f>
        <v>0</v>
      </c>
      <c r="BO170" s="313">
        <f>IF($AJ$17&gt;$G169,($AJ$17-$G169)*AK170,0)</f>
        <v>0</v>
      </c>
      <c r="BP170" s="344">
        <f>IF(AJ$17=0,0,SUM(BO169:BO170)/AJ$17)</f>
        <v>0</v>
      </c>
    </row>
    <row r="171" spans="1:68" ht="18" customHeight="1" outlineLevel="1" x14ac:dyDescent="0.2">
      <c r="A171" s="1"/>
      <c r="B171" s="636"/>
      <c r="C171" s="398"/>
      <c r="D171" s="403" t="s">
        <v>628</v>
      </c>
      <c r="E171" s="403" t="s">
        <v>629</v>
      </c>
      <c r="F171" s="239" t="s">
        <v>479</v>
      </c>
      <c r="G171" s="335">
        <v>500000</v>
      </c>
      <c r="H171" s="480"/>
      <c r="I171" s="536"/>
      <c r="J171" s="66">
        <f t="shared" si="84"/>
        <v>0</v>
      </c>
      <c r="K171" s="67">
        <f>'Tabella-Z2'!G142</f>
        <v>4.4999999999999998E-2</v>
      </c>
      <c r="L171" s="386"/>
      <c r="M171" s="66">
        <f t="shared" si="85"/>
        <v>0</v>
      </c>
      <c r="N171" s="67">
        <f>'Tabella-Z2'!H142</f>
        <v>4.4999999999999998E-2</v>
      </c>
      <c r="O171" s="386"/>
      <c r="P171" s="66">
        <f t="shared" si="86"/>
        <v>0</v>
      </c>
      <c r="Q171" s="67">
        <f>'Tabella-Z2'!J142</f>
        <v>3.5000000000000003E-2</v>
      </c>
      <c r="R171" s="386"/>
      <c r="S171" s="66">
        <f t="shared" si="87"/>
        <v>0</v>
      </c>
      <c r="T171" s="67">
        <f>'Tabella-Z2'!J142</f>
        <v>3.5000000000000003E-2</v>
      </c>
      <c r="U171" s="386"/>
      <c r="V171" s="66">
        <f t="shared" si="88"/>
        <v>0</v>
      </c>
      <c r="W171" s="67">
        <f>'Tabella-Z2'!J142</f>
        <v>3.5000000000000003E-2</v>
      </c>
      <c r="X171" s="386"/>
      <c r="Y171" s="66">
        <f t="shared" si="89"/>
        <v>0</v>
      </c>
      <c r="Z171" s="67">
        <f>'Tabella-Z2'!L142</f>
        <v>3.5000000000000003E-2</v>
      </c>
      <c r="AA171" s="386"/>
      <c r="AB171" s="66">
        <f t="shared" si="90"/>
        <v>0</v>
      </c>
      <c r="AC171" s="67">
        <f>'Tabella-Z2'!M142</f>
        <v>3.5000000000000003E-2</v>
      </c>
      <c r="AD171" s="386"/>
      <c r="AE171" s="66">
        <f t="shared" si="101"/>
        <v>0</v>
      </c>
      <c r="AF171" s="67">
        <f>'Tabella-Z2'!N142</f>
        <v>3.5000000000000003E-2</v>
      </c>
      <c r="AG171" s="386"/>
      <c r="AH171" s="66">
        <f t="shared" si="92"/>
        <v>0</v>
      </c>
      <c r="AI171" s="67">
        <f>'Tabella-Z2'!O142</f>
        <v>3.5000000000000003E-2</v>
      </c>
      <c r="AJ171" s="506" t="s">
        <v>3</v>
      </c>
      <c r="AK171" s="507"/>
      <c r="AL171" s="508"/>
      <c r="AM171" s="4"/>
      <c r="AN171" s="313">
        <f>IF($I$17&gt;$G171,$G171*J171,$I$17*J171)</f>
        <v>0</v>
      </c>
      <c r="AQ171" s="313">
        <f>IF($L$17&gt;$G171,$G171*M171,$L$17*M171)</f>
        <v>0</v>
      </c>
      <c r="AT171" s="313">
        <f>IF($O$17&gt;$G171,$G171*P171,$O$17*P171)</f>
        <v>0</v>
      </c>
      <c r="AW171" s="313">
        <f>IF($R$17&gt;$G171,$G171*S171,$R$17*S171)</f>
        <v>0</v>
      </c>
      <c r="AZ171" s="313">
        <f>IF($U$17&gt;$G171,$G171*V171,$U$17*V171)</f>
        <v>0</v>
      </c>
      <c r="BC171" s="313">
        <f>IF($X$17&gt;$G171,$G171*Y171,$X$17*Y171)</f>
        <v>0</v>
      </c>
      <c r="BF171" s="313">
        <f>IF($AA$17&gt;$G171,$G171*AB171,$AA$17*AB171)</f>
        <v>0</v>
      </c>
      <c r="BI171" s="313">
        <f>IF($AD$17&gt;$G171,$G171*AE171,$AD$17*AE171)</f>
        <v>0</v>
      </c>
      <c r="BL171" s="313">
        <f>IF($AG$17&gt;$G171,$G171*AH171,$AG$17*AH171)</f>
        <v>0</v>
      </c>
      <c r="BO171" s="313">
        <f>IF($AJ$17&gt;$G171,$G171*AK171,$AJ$17*AK171)</f>
        <v>0</v>
      </c>
    </row>
    <row r="172" spans="1:68" ht="18" customHeight="1" outlineLevel="1" x14ac:dyDescent="0.2">
      <c r="A172" s="1"/>
      <c r="B172" s="636"/>
      <c r="C172" s="398"/>
      <c r="D172" s="519"/>
      <c r="E172" s="520"/>
      <c r="F172" s="239" t="s">
        <v>481</v>
      </c>
      <c r="G172" s="336"/>
      <c r="H172" s="482"/>
      <c r="I172" s="538"/>
      <c r="J172" s="59">
        <f>IF(I$17=0,0,IF(I$17&gt;$G171,(IF($H171="X",K172,IF($I171="X",K172,0))),0))</f>
        <v>0</v>
      </c>
      <c r="K172" s="60">
        <f>'Tabella-Z2'!G143</f>
        <v>0.09</v>
      </c>
      <c r="L172" s="388"/>
      <c r="M172" s="59">
        <f>IF(L$17=0,0,IF(L$17&gt;$G171,(IF($H171="X",N172,IF($I171="X",N172,0))),0))</f>
        <v>0</v>
      </c>
      <c r="N172" s="60">
        <f>'Tabella-Z2'!H143</f>
        <v>0.09</v>
      </c>
      <c r="O172" s="388"/>
      <c r="P172" s="59">
        <f>IF(O$17=0,0,IF(O$17&gt;$G171,(IF($H171="X",Q172,IF($I171="X",Q172,0))),0))</f>
        <v>0</v>
      </c>
      <c r="Q172" s="60">
        <f>'Tabella-Z2'!J143</f>
        <v>7.0000000000000007E-2</v>
      </c>
      <c r="R172" s="388"/>
      <c r="S172" s="59">
        <f>IF(R$17=0,0,IF(R$17&gt;$G171,(IF($H171="X",T172,IF($I171="X",T172,0))),0))</f>
        <v>0</v>
      </c>
      <c r="T172" s="60">
        <f>'Tabella-Z2'!J143</f>
        <v>7.0000000000000007E-2</v>
      </c>
      <c r="U172" s="388"/>
      <c r="V172" s="59">
        <f>IF(U$17=0,0,IF(U$17&gt;$G171,(IF($H171="X",W172,IF($I171="X",W172,0))),0))</f>
        <v>0</v>
      </c>
      <c r="W172" s="60">
        <f>'Tabella-Z2'!J143</f>
        <v>7.0000000000000007E-2</v>
      </c>
      <c r="X172" s="388"/>
      <c r="Y172" s="59">
        <f>IF(X$17=0,0,IF(X$17&gt;$G171,(IF($H171="X",Z172,IF($I171="X",Z172,0))),0))</f>
        <v>0</v>
      </c>
      <c r="Z172" s="60">
        <f>'Tabella-Z2'!L143</f>
        <v>7.0000000000000007E-2</v>
      </c>
      <c r="AA172" s="388"/>
      <c r="AB172" s="59">
        <f>IF(AA$17=0,0,IF(AA$17&gt;$G171,(IF($H171="X",AC172,IF($I171="X",AC172,0))),0))</f>
        <v>0</v>
      </c>
      <c r="AC172" s="60">
        <f>'Tabella-Z2'!M143</f>
        <v>7.0000000000000007E-2</v>
      </c>
      <c r="AD172" s="388"/>
      <c r="AE172" s="59">
        <f>IF(AD$17=0,0,IF(AD$17&gt;$G171,(IF($H171="X",AF172,IF($I171="X",AF172,0))),0))</f>
        <v>0</v>
      </c>
      <c r="AF172" s="60">
        <f>'Tabella-Z2'!N143</f>
        <v>7.0000000000000007E-2</v>
      </c>
      <c r="AG172" s="388"/>
      <c r="AH172" s="59">
        <f>IF(AG$17=0,0,IF(AG$17&gt;$G171,(IF($H171="X",AI172,IF($I171="X",AI172,0))),0))</f>
        <v>0</v>
      </c>
      <c r="AI172" s="60">
        <f>'Tabella-Z2'!O143</f>
        <v>7.0000000000000007E-2</v>
      </c>
      <c r="AJ172" s="512" t="s">
        <v>3</v>
      </c>
      <c r="AK172" s="511"/>
      <c r="AL172" s="513"/>
      <c r="AM172" s="4"/>
      <c r="AN172" s="313">
        <f>IF($I$17&gt;$G171,($I$17-$G171)*J172,0)</f>
        <v>0</v>
      </c>
      <c r="AO172" s="344">
        <f>IF(I$17=0,0,SUM(AN171:AN172)/I$17)</f>
        <v>0</v>
      </c>
      <c r="AQ172" s="313">
        <f>IF($L$17&gt;$G171,($L$17-$G171)*M172,0)</f>
        <v>0</v>
      </c>
      <c r="AR172" s="344">
        <f>IF(L$17=0,0,SUM(AQ171:AQ172)/L$17)</f>
        <v>0</v>
      </c>
      <c r="AT172" s="313">
        <f>IF($O$17&gt;$G171,($O$17-$G171)*P172,0)</f>
        <v>0</v>
      </c>
      <c r="AU172" s="344">
        <f>IF(O$17=0,0,SUM(AT171:AT172)/O$17)</f>
        <v>0</v>
      </c>
      <c r="AW172" s="313">
        <f>IF($R$17&gt;$G171,($R$17-$G171)*S172,0)</f>
        <v>0</v>
      </c>
      <c r="AX172" s="344">
        <f>IF(R$17=0,0,SUM(AW171:AW172)/R$17)</f>
        <v>0</v>
      </c>
      <c r="AZ172" s="313">
        <f>IF($U$17&gt;$G171,($U$17-$G171)*V172,0)</f>
        <v>0</v>
      </c>
      <c r="BA172" s="344">
        <f>IF(U$17=0,0,SUM(AZ171:AZ172)/U$17)</f>
        <v>0</v>
      </c>
      <c r="BC172" s="313">
        <f>IF($X$17&gt;$G171,($X$17-$G171)*Y172,0)</f>
        <v>0</v>
      </c>
      <c r="BD172" s="344">
        <f>IF(X$17=0,0,SUM(BC171:BC172)/X$17)</f>
        <v>0</v>
      </c>
      <c r="BF172" s="313">
        <f>IF($AA$17&gt;$G171,($AA$17-$G171)*AB172,0)</f>
        <v>0</v>
      </c>
      <c r="BG172" s="344">
        <f>IF(AA$17=0,0,SUM(BF171:BF172)/AA$17)</f>
        <v>0</v>
      </c>
      <c r="BI172" s="313">
        <f>IF($AD$17&gt;$G171,($AD$17-$G171)*AE172,0)</f>
        <v>0</v>
      </c>
      <c r="BJ172" s="344">
        <f>IF(AD$17=0,0,SUM(BI171:BI172)/AD$17)</f>
        <v>0</v>
      </c>
      <c r="BL172" s="313">
        <f>IF($AG$17&gt;$G171,($AG$17-$G171)*AH172,0)</f>
        <v>0</v>
      </c>
      <c r="BM172" s="344">
        <f>IF(AG$17=0,0,SUM(BL171:BL172)/AG$17)</f>
        <v>0</v>
      </c>
      <c r="BO172" s="313">
        <f>IF($AJ$17&gt;$G171,($AJ$17-$G171)*AK172,0)</f>
        <v>0</v>
      </c>
      <c r="BP172" s="344">
        <f>IF(AJ$17=0,0,SUM(BO171:BO172)/AJ$17)</f>
        <v>0</v>
      </c>
    </row>
    <row r="173" spans="1:68" ht="18" customHeight="1" outlineLevel="1" x14ac:dyDescent="0.2">
      <c r="A173" s="1"/>
      <c r="B173" s="636"/>
      <c r="C173" s="398"/>
      <c r="D173" s="239" t="s">
        <v>630</v>
      </c>
      <c r="E173" s="346" t="s">
        <v>631</v>
      </c>
      <c r="F173" s="347"/>
      <c r="G173" s="348"/>
      <c r="H173" s="53"/>
      <c r="I173" s="312"/>
      <c r="J173" s="310">
        <f t="shared" si="84"/>
        <v>0</v>
      </c>
      <c r="K173" s="311">
        <f>'Tabella-Z2'!G144</f>
        <v>0.04</v>
      </c>
      <c r="L173" s="309"/>
      <c r="M173" s="310">
        <f t="shared" si="85"/>
        <v>0</v>
      </c>
      <c r="N173" s="311">
        <f>'Tabella-Z2'!H144</f>
        <v>0.04</v>
      </c>
      <c r="O173" s="309"/>
      <c r="P173" s="310">
        <f t="shared" si="86"/>
        <v>0</v>
      </c>
      <c r="Q173" s="311">
        <f>'Tabella-Z2'!J144</f>
        <v>0.04</v>
      </c>
      <c r="R173" s="309"/>
      <c r="S173" s="310">
        <f t="shared" si="87"/>
        <v>0</v>
      </c>
      <c r="T173" s="311">
        <f>'Tabella-Z2'!J144</f>
        <v>0.04</v>
      </c>
      <c r="U173" s="309"/>
      <c r="V173" s="310">
        <f t="shared" si="88"/>
        <v>0</v>
      </c>
      <c r="W173" s="311">
        <f>'Tabella-Z2'!J144</f>
        <v>0.04</v>
      </c>
      <c r="X173" s="309"/>
      <c r="Y173" s="310">
        <f t="shared" si="89"/>
        <v>0</v>
      </c>
      <c r="Z173" s="311">
        <f>'Tabella-Z2'!L144</f>
        <v>0.04</v>
      </c>
      <c r="AA173" s="309"/>
      <c r="AB173" s="310">
        <f t="shared" si="90"/>
        <v>0</v>
      </c>
      <c r="AC173" s="311">
        <f>'Tabella-Z2'!M144</f>
        <v>0.04</v>
      </c>
      <c r="AD173" s="309"/>
      <c r="AE173" s="310">
        <f t="shared" si="101"/>
        <v>0</v>
      </c>
      <c r="AF173" s="311">
        <f>'Tabella-Z2'!N144</f>
        <v>0.04</v>
      </c>
      <c r="AG173" s="309"/>
      <c r="AH173" s="310">
        <f t="shared" si="92"/>
        <v>0</v>
      </c>
      <c r="AI173" s="311">
        <f>'Tabella-Z2'!O144</f>
        <v>0.04</v>
      </c>
      <c r="AJ173" s="349" t="s">
        <v>3</v>
      </c>
      <c r="AK173" s="350"/>
      <c r="AL173" s="351"/>
      <c r="AM173" s="4"/>
    </row>
    <row r="174" spans="1:68" ht="18" customHeight="1" outlineLevel="1" x14ac:dyDescent="0.2">
      <c r="A174" s="1"/>
      <c r="B174" s="636"/>
      <c r="C174" s="398"/>
      <c r="D174" s="239" t="s">
        <v>632</v>
      </c>
      <c r="E174" s="346" t="s">
        <v>633</v>
      </c>
      <c r="F174" s="347"/>
      <c r="G174" s="348"/>
      <c r="H174" s="55"/>
      <c r="I174" s="63"/>
      <c r="J174" s="57">
        <f t="shared" si="84"/>
        <v>0</v>
      </c>
      <c r="K174" s="68">
        <f>'Tabella-Z2'!G145</f>
        <v>0.25</v>
      </c>
      <c r="L174" s="56"/>
      <c r="M174" s="57">
        <f t="shared" si="85"/>
        <v>0</v>
      </c>
      <c r="N174" s="68">
        <f>'Tabella-Z2'!H145</f>
        <v>0.25</v>
      </c>
      <c r="O174" s="56"/>
      <c r="P174" s="57">
        <f t="shared" si="86"/>
        <v>0</v>
      </c>
      <c r="Q174" s="68">
        <f>'Tabella-Z2'!J145</f>
        <v>0.25</v>
      </c>
      <c r="R174" s="56"/>
      <c r="S174" s="57">
        <f t="shared" si="87"/>
        <v>0</v>
      </c>
      <c r="T174" s="68">
        <f>'Tabella-Z2'!J145</f>
        <v>0.25</v>
      </c>
      <c r="U174" s="56"/>
      <c r="V174" s="57">
        <f t="shared" si="88"/>
        <v>0</v>
      </c>
      <c r="W174" s="68">
        <f>'Tabella-Z2'!J145</f>
        <v>0.25</v>
      </c>
      <c r="X174" s="56"/>
      <c r="Y174" s="57">
        <f t="shared" si="89"/>
        <v>0</v>
      </c>
      <c r="Z174" s="68">
        <f>'Tabella-Z2'!L145</f>
        <v>0.25</v>
      </c>
      <c r="AA174" s="56"/>
      <c r="AB174" s="57">
        <f t="shared" si="90"/>
        <v>0</v>
      </c>
      <c r="AC174" s="68">
        <f>'Tabella-Z2'!M145</f>
        <v>0.25</v>
      </c>
      <c r="AD174" s="56"/>
      <c r="AE174" s="57">
        <f t="shared" si="101"/>
        <v>0</v>
      </c>
      <c r="AF174" s="68">
        <f>'Tabella-Z2'!N145</f>
        <v>0.25</v>
      </c>
      <c r="AG174" s="56"/>
      <c r="AH174" s="57">
        <f t="shared" si="92"/>
        <v>0</v>
      </c>
      <c r="AI174" s="68">
        <f>'Tabella-Z2'!O145</f>
        <v>0.25</v>
      </c>
      <c r="AJ174" s="354" t="s">
        <v>3</v>
      </c>
      <c r="AK174" s="355"/>
      <c r="AL174" s="356"/>
      <c r="AM174" s="4"/>
    </row>
    <row r="175" spans="1:68" ht="18" customHeight="1" outlineLevel="1" thickBot="1" x14ac:dyDescent="0.25">
      <c r="A175" s="1"/>
      <c r="B175" s="637"/>
      <c r="C175" s="399"/>
      <c r="D175" s="239" t="s">
        <v>634</v>
      </c>
      <c r="E175" s="346" t="s">
        <v>635</v>
      </c>
      <c r="F175" s="347"/>
      <c r="G175" s="348"/>
      <c r="H175" s="55"/>
      <c r="I175" s="63"/>
      <c r="J175" s="57">
        <f t="shared" si="84"/>
        <v>0</v>
      </c>
      <c r="K175" s="68">
        <f>'Tabella-Z2'!G146</f>
        <v>0.04</v>
      </c>
      <c r="L175" s="56"/>
      <c r="M175" s="57">
        <f t="shared" si="85"/>
        <v>0</v>
      </c>
      <c r="N175" s="68">
        <f>'Tabella-Z2'!H146</f>
        <v>0.04</v>
      </c>
      <c r="O175" s="56"/>
      <c r="P175" s="57">
        <f t="shared" si="86"/>
        <v>0</v>
      </c>
      <c r="Q175" s="68">
        <f>'Tabella-Z2'!J146</f>
        <v>0.04</v>
      </c>
      <c r="R175" s="56"/>
      <c r="S175" s="57">
        <f t="shared" si="87"/>
        <v>0</v>
      </c>
      <c r="T175" s="68">
        <f>'Tabella-Z2'!J146</f>
        <v>0.04</v>
      </c>
      <c r="U175" s="56"/>
      <c r="V175" s="57">
        <f t="shared" si="88"/>
        <v>0</v>
      </c>
      <c r="W175" s="68">
        <f>'Tabella-Z2'!J146</f>
        <v>0.04</v>
      </c>
      <c r="X175" s="56"/>
      <c r="Y175" s="57">
        <f t="shared" si="89"/>
        <v>0</v>
      </c>
      <c r="Z175" s="68">
        <f>'Tabella-Z2'!L146</f>
        <v>0.04</v>
      </c>
      <c r="AA175" s="56"/>
      <c r="AB175" s="57">
        <f t="shared" si="90"/>
        <v>0</v>
      </c>
      <c r="AC175" s="68">
        <f>'Tabella-Z2'!M146</f>
        <v>0.04</v>
      </c>
      <c r="AD175" s="56"/>
      <c r="AE175" s="57">
        <f t="shared" si="101"/>
        <v>0</v>
      </c>
      <c r="AF175" s="68">
        <f>'Tabella-Z2'!N146</f>
        <v>0.04</v>
      </c>
      <c r="AG175" s="56"/>
      <c r="AH175" s="57">
        <f t="shared" si="92"/>
        <v>0</v>
      </c>
      <c r="AI175" s="68">
        <f>'Tabella-Z2'!O146</f>
        <v>0.04</v>
      </c>
      <c r="AJ175" s="354" t="s">
        <v>3</v>
      </c>
      <c r="AK175" s="355"/>
      <c r="AL175" s="356"/>
      <c r="AM175" s="4"/>
    </row>
    <row r="176" spans="1:68" ht="18" customHeight="1" outlineLevel="1" x14ac:dyDescent="0.2">
      <c r="A176" s="1"/>
      <c r="B176" s="598" t="s">
        <v>657</v>
      </c>
      <c r="C176" s="599"/>
      <c r="D176" s="599"/>
      <c r="E176" s="600"/>
      <c r="F176" s="486" t="s">
        <v>6</v>
      </c>
      <c r="G176" s="486"/>
      <c r="H176" s="284"/>
      <c r="I176" s="74"/>
      <c r="J176" s="75">
        <f>SUM(J155:J158,J167:J168,J173:J175)</f>
        <v>0</v>
      </c>
      <c r="K176" s="76">
        <f>J176+J159+J166+AO165+AO170+AO172</f>
        <v>0</v>
      </c>
      <c r="L176" s="74"/>
      <c r="M176" s="75">
        <f>SUM(M155:M158,M167:M168,M173:M175)</f>
        <v>0</v>
      </c>
      <c r="N176" s="76">
        <f>M176+M159+M166+AR165+AR170+AR172</f>
        <v>0</v>
      </c>
      <c r="O176" s="74"/>
      <c r="P176" s="75">
        <f>SUM(P155:P158,P167:P168,P173:P175)</f>
        <v>0</v>
      </c>
      <c r="Q176" s="76">
        <f>P176+P159+P166+AU165+AU170+AU172</f>
        <v>0</v>
      </c>
      <c r="R176" s="74"/>
      <c r="S176" s="75">
        <f>SUM(S155:S158,S167:S168,S173:S175)</f>
        <v>0</v>
      </c>
      <c r="T176" s="76">
        <f>S176+S159+S166+AX165+AX170+AX172</f>
        <v>0</v>
      </c>
      <c r="U176" s="74"/>
      <c r="V176" s="75">
        <f>SUM(V155:V158,V167:V168,V173:V175)</f>
        <v>0</v>
      </c>
      <c r="W176" s="76">
        <f>V176+V159+V166+BA165+BA170+BA172</f>
        <v>0</v>
      </c>
      <c r="X176" s="74"/>
      <c r="Y176" s="75">
        <f>SUM(Y155:Y158,Y167:Y168,Y173:Y175)</f>
        <v>0</v>
      </c>
      <c r="Z176" s="76">
        <f>Y176+Y159+Y166+BD165+BD170+BD172</f>
        <v>0</v>
      </c>
      <c r="AA176" s="74"/>
      <c r="AB176" s="75">
        <f>SUM(AB155:AB158,AB167:AB168,AB173:AB175)</f>
        <v>0</v>
      </c>
      <c r="AC176" s="76">
        <f>AB176+AB159+AB166+BG165+BG170+BG172</f>
        <v>0</v>
      </c>
      <c r="AD176" s="74"/>
      <c r="AE176" s="75">
        <f>SUM(AE155:AE158,AE167:AE168,AE173:AE175)</f>
        <v>0</v>
      </c>
      <c r="AF176" s="76">
        <f>AE176+AE159+AE166+BJ165+BJ170+BJ172</f>
        <v>0</v>
      </c>
      <c r="AG176" s="74"/>
      <c r="AH176" s="75">
        <f>SUM(AH155:AH158,AH167:AH168,AH173:AH175)</f>
        <v>0</v>
      </c>
      <c r="AI176" s="76">
        <f>AH176+AH159+AH166+BM165+BM170+BM172</f>
        <v>0</v>
      </c>
      <c r="AJ176" s="74"/>
      <c r="AK176" s="75">
        <f>SUM(AK155:AK159,AK167:AK168,AK173:AK175)</f>
        <v>0</v>
      </c>
      <c r="AL176" s="345">
        <f>AK176+AK159+AK166+BP165+BP170+BP172</f>
        <v>0</v>
      </c>
      <c r="AM176" s="4"/>
    </row>
    <row r="177" spans="1:39" ht="24.95" customHeight="1" outlineLevel="1" x14ac:dyDescent="0.2">
      <c r="A177" s="1"/>
      <c r="B177" s="497" t="s">
        <v>14</v>
      </c>
      <c r="C177" s="498"/>
      <c r="D177" s="498"/>
      <c r="E177" s="499"/>
      <c r="F177" s="365" t="s">
        <v>7</v>
      </c>
      <c r="G177" s="365"/>
      <c r="H177" s="285"/>
      <c r="I177" s="366">
        <f>K176*I17*I18*I20+$E$165*I18*I20*SUM(AN160:AN165)+I18*I20*SUM(AN169:AN172)+I17*I18*I20*J159*$G$159+I17*I18*I20*J166*$G$166</f>
        <v>0</v>
      </c>
      <c r="J177" s="367"/>
      <c r="K177" s="368"/>
      <c r="L177" s="366">
        <f>N176*L17*L18*L20+$E$165*L18*L20*SUM(AQ160:AQ165)+L18*L20*SUM(AQ169:AQ172)+L17*L18*L20*M159*$G$159+L17*L18*L20*M166*$G$166</f>
        <v>0</v>
      </c>
      <c r="M177" s="367"/>
      <c r="N177" s="368"/>
      <c r="O177" s="366">
        <f>Q176*O17*O18*O20+$E$165*O18*O20*SUM(AT160:AT165)+O18*O20*SUM(AT169:AT172)+O17*O18*O20*P159*$G$159+O17*O18*O20*P166*$G$166</f>
        <v>0</v>
      </c>
      <c r="P177" s="367"/>
      <c r="Q177" s="368"/>
      <c r="R177" s="366">
        <f>T176*R17*R18*R20+$E$165*R18*R20*SUM(AW160:AW165)+R18*R20*SUM(AW169:AW172)+R17*R18*R20*S159*$G$159+R17*R18*R20*S166*$G$166</f>
        <v>0</v>
      </c>
      <c r="S177" s="367"/>
      <c r="T177" s="368"/>
      <c r="U177" s="366">
        <f>W176*U17*U18*U20+$E$165*U18*U20*SUM(AZ160:AZ165)+U18*U20*SUM(AZ169:AZ172)+U17*U18*U20*V159*$G$159+U17*U18*U20*V166*$G$166</f>
        <v>0</v>
      </c>
      <c r="V177" s="367"/>
      <c r="W177" s="368"/>
      <c r="X177" s="366">
        <f>Z176*X17*X18*X20+$E$165*X18*X20*SUM(BC160:BC165)+X18*X20*SUM(BC169:BC172)+X17*X18*X20*Y159*$G$159+X17*X18*X20*Y166*$G$166</f>
        <v>0</v>
      </c>
      <c r="Y177" s="367"/>
      <c r="Z177" s="368"/>
      <c r="AA177" s="366">
        <f>AC176*AA17*AA18*AA20+$E$165*AA18*AA20*SUM(BF160:BF165)+AA18*AA20*SUM(BF169:BF172)+AA17*AA18*AA20*AB159*$G$159+AA17*AA18*AA20*AB166*$G$166</f>
        <v>0</v>
      </c>
      <c r="AB177" s="367"/>
      <c r="AC177" s="368"/>
      <c r="AD177" s="366">
        <f>AF176*AD17*AD18*AD20+$E$165*AD18*AD20*SUM(BI160:BI165)+AD18*AD20*SUM(BI169:BI172)+AD17*AD18*AD20*AE159*$G$159+AD17*AD18*AD20*AE166*$G$166</f>
        <v>0</v>
      </c>
      <c r="AE177" s="367"/>
      <c r="AF177" s="368"/>
      <c r="AG177" s="366">
        <f>AI176*AG17*AG18*AG20+$E$165*AG18*AG20*SUM(BL160:BL165)+AG18*AG20*SUM(BL169:BL172)+AG17*AG18*AG20*AH159*$G$159+AG17*AG18*AG20*AH166*$G$166</f>
        <v>0</v>
      </c>
      <c r="AH177" s="367"/>
      <c r="AI177" s="368"/>
      <c r="AJ177" s="366">
        <f>AL176*AJ17*AJ18*AJ20+$E$165*AJ18*AJ20*SUM(BO160:BO165)+AJ18*AJ20*SUM(BO169:BO172)+AJ17*AJ18*AJ20*AK166*$G$166</f>
        <v>0</v>
      </c>
      <c r="AK177" s="367"/>
      <c r="AL177" s="368"/>
      <c r="AM177" s="12"/>
    </row>
    <row r="178" spans="1:39" ht="24.75" customHeight="1" outlineLevel="1" thickBot="1" x14ac:dyDescent="0.25">
      <c r="A178" s="9"/>
      <c r="B178" s="459" t="s">
        <v>667</v>
      </c>
      <c r="C178" s="460"/>
      <c r="D178" s="460"/>
      <c r="E178" s="460"/>
      <c r="F178" s="460"/>
      <c r="G178" s="461"/>
      <c r="H178" s="79"/>
      <c r="I178" s="389">
        <f>SUM(I177:AL177)</f>
        <v>0</v>
      </c>
      <c r="J178" s="390"/>
      <c r="K178" s="390"/>
      <c r="L178" s="390"/>
      <c r="M178" s="390"/>
      <c r="N178" s="390"/>
      <c r="O178" s="390"/>
      <c r="P178" s="390"/>
      <c r="Q178" s="390"/>
      <c r="R178" s="390"/>
      <c r="S178" s="390"/>
      <c r="T178" s="390"/>
      <c r="U178" s="390"/>
      <c r="V178" s="390"/>
      <c r="W178" s="390"/>
      <c r="X178" s="390"/>
      <c r="Y178" s="390"/>
      <c r="Z178" s="390"/>
      <c r="AA178" s="390"/>
      <c r="AB178" s="390"/>
      <c r="AC178" s="390"/>
      <c r="AD178" s="390"/>
      <c r="AE178" s="390"/>
      <c r="AF178" s="390"/>
      <c r="AG178" s="390"/>
      <c r="AH178" s="390"/>
      <c r="AI178" s="390"/>
      <c r="AJ178" s="390"/>
      <c r="AK178" s="391"/>
      <c r="AL178" s="392"/>
      <c r="AM178" s="13"/>
    </row>
    <row r="179" spans="1:39" ht="9.9499999999999993" customHeight="1" thickBot="1" x14ac:dyDescent="0.25">
      <c r="A179" s="9"/>
      <c r="B179" s="80"/>
      <c r="C179" s="81"/>
      <c r="D179" s="81"/>
      <c r="E179" s="81"/>
      <c r="F179" s="82"/>
      <c r="G179" s="83"/>
      <c r="H179" s="83"/>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13"/>
    </row>
    <row r="180" spans="1:39" ht="18" customHeight="1" outlineLevel="1" thickBot="1" x14ac:dyDescent="0.25">
      <c r="A180" s="9"/>
      <c r="B180" s="393" t="s">
        <v>638</v>
      </c>
      <c r="C180" s="394"/>
      <c r="D180" s="394"/>
      <c r="E180" s="394"/>
      <c r="F180" s="394"/>
      <c r="G180" s="394"/>
      <c r="H180" s="394"/>
      <c r="I180" s="394"/>
      <c r="J180" s="394"/>
      <c r="K180" s="394"/>
      <c r="L180" s="394"/>
      <c r="M180" s="394"/>
      <c r="N180" s="394"/>
      <c r="O180" s="394"/>
      <c r="P180" s="394"/>
      <c r="Q180" s="394"/>
      <c r="R180" s="394"/>
      <c r="S180" s="394"/>
      <c r="T180" s="394"/>
      <c r="U180" s="394"/>
      <c r="V180" s="394"/>
      <c r="W180" s="394"/>
      <c r="X180" s="394"/>
      <c r="Y180" s="394"/>
      <c r="Z180" s="394"/>
      <c r="AA180" s="394"/>
      <c r="AB180" s="394"/>
      <c r="AC180" s="394"/>
      <c r="AD180" s="394"/>
      <c r="AE180" s="394"/>
      <c r="AF180" s="394"/>
      <c r="AG180" s="394"/>
      <c r="AH180" s="394"/>
      <c r="AI180" s="394"/>
      <c r="AJ180" s="394"/>
      <c r="AK180" s="395"/>
      <c r="AL180" s="396"/>
      <c r="AM180" s="13"/>
    </row>
    <row r="181" spans="1:39" ht="18" customHeight="1" outlineLevel="1" x14ac:dyDescent="0.2">
      <c r="A181" s="1"/>
      <c r="B181" s="515" t="s">
        <v>11</v>
      </c>
      <c r="C181" s="490" t="s">
        <v>709</v>
      </c>
      <c r="D181" s="252" t="s">
        <v>639</v>
      </c>
      <c r="E181" s="400" t="s">
        <v>640</v>
      </c>
      <c r="F181" s="462"/>
      <c r="G181" s="463"/>
      <c r="H181" s="85"/>
      <c r="I181" s="86"/>
      <c r="J181" s="87">
        <f t="shared" ref="J181:J182" si="102">IF(I$17=0,0,(IF($H181="X",K181,IF(I181="X",K181,0))))</f>
        <v>0</v>
      </c>
      <c r="K181" s="88">
        <f>'Tabella-Z2'!G152</f>
        <v>0.08</v>
      </c>
      <c r="L181" s="54"/>
      <c r="M181" s="87">
        <f t="shared" ref="M181:M183" si="103">IF(L$17=0,0,(IF($H181="X",N181,IF(L181="X",N181,0))))</f>
        <v>0</v>
      </c>
      <c r="N181" s="88">
        <f>'Tabella-Z2'!H152</f>
        <v>0.08</v>
      </c>
      <c r="O181" s="54"/>
      <c r="P181" s="87">
        <f t="shared" ref="P181:P182" si="104">IF(O$17=0,0,(IF($H181="X",Q181,IF(O181="X",Q181,0))))</f>
        <v>0</v>
      </c>
      <c r="Q181" s="88">
        <f>'Tabella-Z2'!J152</f>
        <v>0.08</v>
      </c>
      <c r="R181" s="54"/>
      <c r="S181" s="87">
        <f t="shared" ref="S181:S182" si="105">IF(R$17=0,0,(IF($H181="X",T181,IF(R181="X",T181,0))))</f>
        <v>0</v>
      </c>
      <c r="T181" s="88">
        <f>'Tabella-Z2'!J152</f>
        <v>0.08</v>
      </c>
      <c r="U181" s="54"/>
      <c r="V181" s="87">
        <f t="shared" ref="V181:V182" si="106">IF(U$17=0,0,(IF($H181="X",W181,IF(U181="X",W181,0))))</f>
        <v>0</v>
      </c>
      <c r="W181" s="88">
        <f>'Tabella-Z2'!J152</f>
        <v>0.08</v>
      </c>
      <c r="X181" s="54"/>
      <c r="Y181" s="87">
        <f t="shared" ref="Y181:Y182" si="107">IF(X$17=0,0,(IF($H181="X",Z181,IF(X181="X",Z181,0))))</f>
        <v>0</v>
      </c>
      <c r="Z181" s="88">
        <f>'Tabella-Z2'!L152</f>
        <v>0.08</v>
      </c>
      <c r="AA181" s="54"/>
      <c r="AB181" s="87">
        <f t="shared" ref="AB181:AB182" si="108">IF(AA$17=0,0,(IF($H181="X",AC181,IF(AA181="X",AC181,0))))</f>
        <v>0</v>
      </c>
      <c r="AC181" s="88">
        <f>'Tabella-Z2'!M152</f>
        <v>0.08</v>
      </c>
      <c r="AD181" s="54"/>
      <c r="AE181" s="87">
        <f t="shared" ref="AE181:AE182" si="109">IF(AD$17=0,0,(IF($H181="X",AF181,IF(AD181="X",AF181,0))))</f>
        <v>0</v>
      </c>
      <c r="AF181" s="88">
        <f>'Tabella-Z2'!N152</f>
        <v>0.08</v>
      </c>
      <c r="AG181" s="54"/>
      <c r="AH181" s="87">
        <f t="shared" ref="AH181:AH182" si="110">IF(AG$17=0,0,(IF($H181="X",AI181,IF(AG181="X",AI181,0))))</f>
        <v>0</v>
      </c>
      <c r="AI181" s="88">
        <f>'Tabella-Z2'!O152</f>
        <v>0.08</v>
      </c>
      <c r="AJ181" s="494"/>
      <c r="AK181" s="495"/>
      <c r="AL181" s="496"/>
      <c r="AM181" s="4"/>
    </row>
    <row r="182" spans="1:39" ht="18" customHeight="1" outlineLevel="1" x14ac:dyDescent="0.2">
      <c r="A182" s="1"/>
      <c r="B182" s="640"/>
      <c r="C182" s="641"/>
      <c r="D182" s="239" t="s">
        <v>641</v>
      </c>
      <c r="E182" s="346" t="s">
        <v>642</v>
      </c>
      <c r="F182" s="347"/>
      <c r="G182" s="348"/>
      <c r="H182" s="55"/>
      <c r="I182" s="63"/>
      <c r="J182" s="57">
        <f t="shared" si="102"/>
        <v>0</v>
      </c>
      <c r="K182" s="68">
        <f>'Tabella-Z2'!G153</f>
        <v>0.02</v>
      </c>
      <c r="L182" s="56"/>
      <c r="M182" s="57">
        <f t="shared" si="103"/>
        <v>0</v>
      </c>
      <c r="N182" s="68">
        <f>'Tabella-Z2'!H153</f>
        <v>0.02</v>
      </c>
      <c r="O182" s="56"/>
      <c r="P182" s="57">
        <f t="shared" si="104"/>
        <v>0</v>
      </c>
      <c r="Q182" s="68">
        <f>'Tabella-Z2'!J153</f>
        <v>0.02</v>
      </c>
      <c r="R182" s="56"/>
      <c r="S182" s="57">
        <f t="shared" si="105"/>
        <v>0</v>
      </c>
      <c r="T182" s="68">
        <f>'Tabella-Z2'!J153</f>
        <v>0.02</v>
      </c>
      <c r="U182" s="56"/>
      <c r="V182" s="57">
        <f t="shared" si="106"/>
        <v>0</v>
      </c>
      <c r="W182" s="68">
        <f>'Tabella-Z2'!J153</f>
        <v>0.02</v>
      </c>
      <c r="X182" s="56"/>
      <c r="Y182" s="57">
        <f t="shared" si="107"/>
        <v>0</v>
      </c>
      <c r="Z182" s="68">
        <f>'Tabella-Z2'!L153</f>
        <v>0.02</v>
      </c>
      <c r="AA182" s="56"/>
      <c r="AB182" s="57">
        <f t="shared" si="108"/>
        <v>0</v>
      </c>
      <c r="AC182" s="68">
        <f>'Tabella-Z2'!M153</f>
        <v>0.02</v>
      </c>
      <c r="AD182" s="56"/>
      <c r="AE182" s="57">
        <f t="shared" si="109"/>
        <v>0</v>
      </c>
      <c r="AF182" s="68">
        <f>'Tabella-Z2'!N153</f>
        <v>0.02</v>
      </c>
      <c r="AG182" s="56"/>
      <c r="AH182" s="57">
        <f t="shared" si="110"/>
        <v>0</v>
      </c>
      <c r="AI182" s="68">
        <f>'Tabella-Z2'!O153</f>
        <v>0.02</v>
      </c>
      <c r="AJ182" s="354" t="s">
        <v>3</v>
      </c>
      <c r="AK182" s="355"/>
      <c r="AL182" s="356"/>
      <c r="AM182" s="4"/>
    </row>
    <row r="183" spans="1:39" ht="18" customHeight="1" outlineLevel="1" x14ac:dyDescent="0.2">
      <c r="A183" s="1"/>
      <c r="B183" s="640"/>
      <c r="C183" s="641"/>
      <c r="D183" s="239" t="s">
        <v>643</v>
      </c>
      <c r="E183" s="346" t="s">
        <v>644</v>
      </c>
      <c r="F183" s="347"/>
      <c r="G183" s="348"/>
      <c r="H183" s="55" t="s">
        <v>714</v>
      </c>
      <c r="I183" s="359"/>
      <c r="J183" s="360"/>
      <c r="K183" s="360"/>
      <c r="L183" s="56"/>
      <c r="M183" s="57">
        <f t="shared" si="103"/>
        <v>0</v>
      </c>
      <c r="N183" s="68">
        <f>'Tabella-Z2'!H154</f>
        <v>0.22</v>
      </c>
      <c r="O183" s="381"/>
      <c r="P183" s="360"/>
      <c r="Q183" s="360"/>
      <c r="R183" s="381"/>
      <c r="S183" s="360"/>
      <c r="T183" s="360"/>
      <c r="U183" s="381"/>
      <c r="V183" s="360"/>
      <c r="W183" s="360"/>
      <c r="X183" s="381"/>
      <c r="Y183" s="360"/>
      <c r="Z183" s="360"/>
      <c r="AA183" s="381"/>
      <c r="AB183" s="360"/>
      <c r="AC183" s="360"/>
      <c r="AD183" s="381"/>
      <c r="AE183" s="360"/>
      <c r="AF183" s="360"/>
      <c r="AG183" s="381"/>
      <c r="AH183" s="360"/>
      <c r="AI183" s="360"/>
      <c r="AJ183" s="354" t="s">
        <v>3</v>
      </c>
      <c r="AK183" s="355"/>
      <c r="AL183" s="356"/>
      <c r="AM183" s="4"/>
    </row>
    <row r="184" spans="1:39" ht="18" customHeight="1" outlineLevel="1" x14ac:dyDescent="0.2">
      <c r="A184" s="1"/>
      <c r="B184" s="640"/>
      <c r="C184" s="641"/>
      <c r="D184" s="239" t="s">
        <v>645</v>
      </c>
      <c r="E184" s="346" t="s">
        <v>646</v>
      </c>
      <c r="F184" s="347"/>
      <c r="G184" s="348"/>
      <c r="H184" s="55"/>
      <c r="I184" s="359"/>
      <c r="J184" s="360"/>
      <c r="K184" s="360"/>
      <c r="L184" s="381"/>
      <c r="M184" s="360"/>
      <c r="N184" s="360"/>
      <c r="O184" s="56"/>
      <c r="P184" s="57">
        <f t="shared" ref="P184:P185" si="111">IF(O$17=0,0,(IF($H184="X",Q184,IF(O184="X",Q184,0))))</f>
        <v>0</v>
      </c>
      <c r="Q184" s="68">
        <f>'Tabella-Z2'!J155</f>
        <v>0.18</v>
      </c>
      <c r="R184" s="56"/>
      <c r="S184" s="57">
        <f t="shared" ref="S184:S185" si="112">IF(R$17=0,0,(IF($H184="X",T184,IF(R184="X",T184,0))))</f>
        <v>0</v>
      </c>
      <c r="T184" s="68">
        <f>'Tabella-Z2'!J155</f>
        <v>0.18</v>
      </c>
      <c r="U184" s="56"/>
      <c r="V184" s="57">
        <f t="shared" ref="V184:V185" si="113">IF(U$17=0,0,(IF($H184="X",W184,IF(U184="X",W184,0))))</f>
        <v>0</v>
      </c>
      <c r="W184" s="68">
        <f>'Tabella-Z2'!J155</f>
        <v>0.18</v>
      </c>
      <c r="X184" s="381"/>
      <c r="Y184" s="360"/>
      <c r="Z184" s="360"/>
      <c r="AA184" s="56"/>
      <c r="AB184" s="57">
        <f t="shared" ref="AB184" si="114">IF(AA$17=0,0,(IF($H184="X",AC184,IF(AA184="X",AC184,0))))</f>
        <v>0</v>
      </c>
      <c r="AC184" s="68">
        <f>'Tabella-Z2'!M155</f>
        <v>0.18</v>
      </c>
      <c r="AD184" s="381"/>
      <c r="AE184" s="360"/>
      <c r="AF184" s="360"/>
      <c r="AG184" s="381"/>
      <c r="AH184" s="360"/>
      <c r="AI184" s="360"/>
      <c r="AJ184" s="354" t="s">
        <v>3</v>
      </c>
      <c r="AK184" s="355"/>
      <c r="AL184" s="356"/>
      <c r="AM184" s="4"/>
    </row>
    <row r="185" spans="1:39" ht="18" customHeight="1" outlineLevel="1" thickBot="1" x14ac:dyDescent="0.25">
      <c r="A185" s="1"/>
      <c r="B185" s="516"/>
      <c r="C185" s="518"/>
      <c r="D185" s="239" t="s">
        <v>647</v>
      </c>
      <c r="E185" s="346" t="s">
        <v>452</v>
      </c>
      <c r="F185" s="352"/>
      <c r="G185" s="353"/>
      <c r="H185" s="55"/>
      <c r="I185" s="63"/>
      <c r="J185" s="57">
        <f t="shared" ref="J185" si="115">IF(I$17=0,0,(IF($H185="X",K185,IF(I185="X",K185,0))))</f>
        <v>0</v>
      </c>
      <c r="K185" s="68">
        <f>'Tabella-Z2'!G156</f>
        <v>0.03</v>
      </c>
      <c r="L185" s="56"/>
      <c r="M185" s="57">
        <f t="shared" ref="M185" si="116">IF(L$17=0,0,(IF($H185="X",N185,IF(L185="X",N185,0))))</f>
        <v>0</v>
      </c>
      <c r="N185" s="68">
        <f>'Tabella-Z2'!H156</f>
        <v>0.03</v>
      </c>
      <c r="O185" s="56"/>
      <c r="P185" s="57">
        <f t="shared" si="111"/>
        <v>0</v>
      </c>
      <c r="Q185" s="68">
        <f>'Tabella-Z2'!J156</f>
        <v>0.03</v>
      </c>
      <c r="R185" s="56"/>
      <c r="S185" s="57">
        <f t="shared" si="112"/>
        <v>0</v>
      </c>
      <c r="T185" s="68">
        <f>'Tabella-Z2'!J156</f>
        <v>0.03</v>
      </c>
      <c r="U185" s="56"/>
      <c r="V185" s="57">
        <f t="shared" si="113"/>
        <v>0</v>
      </c>
      <c r="W185" s="68">
        <f>'Tabella-Z2'!J156</f>
        <v>0.03</v>
      </c>
      <c r="X185" s="381"/>
      <c r="Y185" s="360"/>
      <c r="Z185" s="360"/>
      <c r="AA185" s="381"/>
      <c r="AB185" s="360"/>
      <c r="AC185" s="360"/>
      <c r="AD185" s="381"/>
      <c r="AE185" s="360"/>
      <c r="AF185" s="360"/>
      <c r="AG185" s="381"/>
      <c r="AH185" s="360"/>
      <c r="AI185" s="360"/>
      <c r="AJ185" s="354" t="s">
        <v>3</v>
      </c>
      <c r="AK185" s="355"/>
      <c r="AL185" s="356"/>
      <c r="AM185" s="4"/>
    </row>
    <row r="186" spans="1:39" ht="15.75" customHeight="1" outlineLevel="1" x14ac:dyDescent="0.2">
      <c r="A186" s="1"/>
      <c r="B186" s="598" t="s">
        <v>657</v>
      </c>
      <c r="C186" s="599"/>
      <c r="D186" s="599"/>
      <c r="E186" s="600"/>
      <c r="F186" s="486" t="s">
        <v>6</v>
      </c>
      <c r="G186" s="486"/>
      <c r="H186" s="284"/>
      <c r="I186" s="74"/>
      <c r="J186" s="75">
        <f>SUM(J181:J185)</f>
        <v>0</v>
      </c>
      <c r="K186" s="76">
        <f>J186</f>
        <v>0</v>
      </c>
      <c r="L186" s="74"/>
      <c r="M186" s="75">
        <f>SUM(M181:M185)</f>
        <v>0</v>
      </c>
      <c r="N186" s="76">
        <f>M186</f>
        <v>0</v>
      </c>
      <c r="O186" s="74"/>
      <c r="P186" s="75">
        <f>SUM(P181:P185)</f>
        <v>0</v>
      </c>
      <c r="Q186" s="76">
        <f>P186</f>
        <v>0</v>
      </c>
      <c r="R186" s="74"/>
      <c r="S186" s="75">
        <f>SUM(S181:S185)</f>
        <v>0</v>
      </c>
      <c r="T186" s="76">
        <f>S186</f>
        <v>0</v>
      </c>
      <c r="U186" s="74"/>
      <c r="V186" s="75">
        <f>SUM(V181:V185)</f>
        <v>0</v>
      </c>
      <c r="W186" s="76">
        <f>V186</f>
        <v>0</v>
      </c>
      <c r="X186" s="74"/>
      <c r="Y186" s="75">
        <f>SUM(Y181:Y185)</f>
        <v>0</v>
      </c>
      <c r="Z186" s="76">
        <f>Y186</f>
        <v>0</v>
      </c>
      <c r="AA186" s="74"/>
      <c r="AB186" s="75">
        <f>SUM(AB181:AB185)</f>
        <v>0</v>
      </c>
      <c r="AC186" s="76">
        <f>AB186</f>
        <v>0</v>
      </c>
      <c r="AD186" s="74"/>
      <c r="AE186" s="75">
        <f>SUM(AE181:AE185)</f>
        <v>0</v>
      </c>
      <c r="AF186" s="76">
        <f>AE186</f>
        <v>0</v>
      </c>
      <c r="AG186" s="74"/>
      <c r="AH186" s="75">
        <f>SUM(AH181:AH185)</f>
        <v>0</v>
      </c>
      <c r="AI186" s="76">
        <f>AH186</f>
        <v>0</v>
      </c>
      <c r="AJ186" s="74"/>
      <c r="AK186" s="75">
        <f>SUM(AK181:AK185)</f>
        <v>0</v>
      </c>
      <c r="AL186" s="77">
        <f>AK186</f>
        <v>0</v>
      </c>
      <c r="AM186" s="4"/>
    </row>
    <row r="187" spans="1:39" ht="24.95" customHeight="1" outlineLevel="1" x14ac:dyDescent="0.2">
      <c r="A187" s="1"/>
      <c r="B187" s="497" t="s">
        <v>14</v>
      </c>
      <c r="C187" s="498"/>
      <c r="D187" s="498"/>
      <c r="E187" s="499"/>
      <c r="F187" s="365" t="s">
        <v>7</v>
      </c>
      <c r="G187" s="365"/>
      <c r="H187" s="285"/>
      <c r="I187" s="366">
        <f>K186*I17*I18*I20</f>
        <v>0</v>
      </c>
      <c r="J187" s="367"/>
      <c r="K187" s="368"/>
      <c r="L187" s="366">
        <f>N186*L17*L18*L20</f>
        <v>0</v>
      </c>
      <c r="M187" s="367"/>
      <c r="N187" s="368"/>
      <c r="O187" s="366">
        <f>Q186*O17*O18*O20</f>
        <v>0</v>
      </c>
      <c r="P187" s="367"/>
      <c r="Q187" s="368"/>
      <c r="R187" s="366">
        <f>T186*R17*R18*R20</f>
        <v>0</v>
      </c>
      <c r="S187" s="367"/>
      <c r="T187" s="368"/>
      <c r="U187" s="366">
        <f>W186*U17*U18*U20</f>
        <v>0</v>
      </c>
      <c r="V187" s="367"/>
      <c r="W187" s="368"/>
      <c r="X187" s="366">
        <f>Z186*X17*X18*X20</f>
        <v>0</v>
      </c>
      <c r="Y187" s="367"/>
      <c r="Z187" s="368"/>
      <c r="AA187" s="366">
        <f>AC186*AA17*AA18*AA20</f>
        <v>0</v>
      </c>
      <c r="AB187" s="367"/>
      <c r="AC187" s="368"/>
      <c r="AD187" s="366">
        <f>AF186*AD17*AD18*AD20</f>
        <v>0</v>
      </c>
      <c r="AE187" s="367"/>
      <c r="AF187" s="368"/>
      <c r="AG187" s="366">
        <f>AI186*AG17*AG18*AG20</f>
        <v>0</v>
      </c>
      <c r="AH187" s="367"/>
      <c r="AI187" s="368"/>
      <c r="AJ187" s="366">
        <f>AL186*AJ17*AJ18*AJ20</f>
        <v>0</v>
      </c>
      <c r="AK187" s="367"/>
      <c r="AL187" s="473"/>
      <c r="AM187" s="12"/>
    </row>
    <row r="188" spans="1:39" ht="26.25" customHeight="1" outlineLevel="1" thickBot="1" x14ac:dyDescent="0.25">
      <c r="A188" s="9"/>
      <c r="B188" s="459" t="s">
        <v>667</v>
      </c>
      <c r="C188" s="460"/>
      <c r="D188" s="460"/>
      <c r="E188" s="460"/>
      <c r="F188" s="460"/>
      <c r="G188" s="461"/>
      <c r="H188" s="79"/>
      <c r="I188" s="389">
        <f>SUM(I187:AL187)</f>
        <v>0</v>
      </c>
      <c r="J188" s="390"/>
      <c r="K188" s="390"/>
      <c r="L188" s="390"/>
      <c r="M188" s="390"/>
      <c r="N188" s="390"/>
      <c r="O188" s="390"/>
      <c r="P188" s="390"/>
      <c r="Q188" s="390"/>
      <c r="R188" s="390"/>
      <c r="S188" s="390"/>
      <c r="T188" s="390"/>
      <c r="U188" s="390"/>
      <c r="V188" s="390"/>
      <c r="W188" s="390"/>
      <c r="X188" s="390"/>
      <c r="Y188" s="390"/>
      <c r="Z188" s="390"/>
      <c r="AA188" s="390"/>
      <c r="AB188" s="390"/>
      <c r="AC188" s="390"/>
      <c r="AD188" s="390"/>
      <c r="AE188" s="390"/>
      <c r="AF188" s="390"/>
      <c r="AG188" s="390"/>
      <c r="AH188" s="390"/>
      <c r="AI188" s="390"/>
      <c r="AJ188" s="390"/>
      <c r="AK188" s="391"/>
      <c r="AL188" s="392"/>
      <c r="AM188" s="13"/>
    </row>
    <row r="189" spans="1:39" ht="9.9499999999999993" customHeight="1" thickBot="1" x14ac:dyDescent="0.25">
      <c r="A189" s="9"/>
      <c r="B189" s="80"/>
      <c r="C189" s="81"/>
      <c r="D189" s="81"/>
      <c r="E189" s="81"/>
      <c r="F189" s="82"/>
      <c r="G189" s="83"/>
      <c r="H189" s="83"/>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13"/>
    </row>
    <row r="190" spans="1:39" ht="18" customHeight="1" outlineLevel="1" thickBot="1" x14ac:dyDescent="0.25">
      <c r="A190" s="9"/>
      <c r="B190" s="393" t="str">
        <f>C191</f>
        <v xml:space="preserve"> e.I) MONITORAGGI  </v>
      </c>
      <c r="C190" s="394"/>
      <c r="D190" s="394"/>
      <c r="E190" s="394"/>
      <c r="F190" s="394"/>
      <c r="G190" s="394"/>
      <c r="H190" s="394"/>
      <c r="I190" s="394"/>
      <c r="J190" s="394"/>
      <c r="K190" s="394"/>
      <c r="L190" s="394"/>
      <c r="M190" s="394"/>
      <c r="N190" s="394"/>
      <c r="O190" s="394"/>
      <c r="P190" s="394"/>
      <c r="Q190" s="394"/>
      <c r="R190" s="394"/>
      <c r="S190" s="394"/>
      <c r="T190" s="394"/>
      <c r="U190" s="394"/>
      <c r="V190" s="394"/>
      <c r="W190" s="394"/>
      <c r="X190" s="394"/>
      <c r="Y190" s="394"/>
      <c r="Z190" s="394"/>
      <c r="AA190" s="394"/>
      <c r="AB190" s="394"/>
      <c r="AC190" s="394"/>
      <c r="AD190" s="394"/>
      <c r="AE190" s="394"/>
      <c r="AF190" s="394"/>
      <c r="AG190" s="394"/>
      <c r="AH190" s="394"/>
      <c r="AI190" s="394"/>
      <c r="AJ190" s="394"/>
      <c r="AK190" s="395"/>
      <c r="AL190" s="396"/>
      <c r="AM190" s="13"/>
    </row>
    <row r="191" spans="1:39" ht="50.1" customHeight="1" outlineLevel="1" x14ac:dyDescent="0.2">
      <c r="A191" s="1"/>
      <c r="B191" s="515" t="s">
        <v>636</v>
      </c>
      <c r="C191" s="517" t="s">
        <v>637</v>
      </c>
      <c r="D191" s="252" t="s">
        <v>648</v>
      </c>
      <c r="E191" s="400" t="s">
        <v>649</v>
      </c>
      <c r="F191" s="401"/>
      <c r="G191" s="402"/>
      <c r="H191" s="85"/>
      <c r="I191" s="464"/>
      <c r="J191" s="358"/>
      <c r="K191" s="358"/>
      <c r="L191" s="357"/>
      <c r="M191" s="358"/>
      <c r="N191" s="358"/>
      <c r="O191" s="357"/>
      <c r="P191" s="358"/>
      <c r="Q191" s="358"/>
      <c r="R191" s="357"/>
      <c r="S191" s="358"/>
      <c r="T191" s="358"/>
      <c r="U191" s="357"/>
      <c r="V191" s="358"/>
      <c r="W191" s="358"/>
      <c r="X191" s="357"/>
      <c r="Y191" s="358"/>
      <c r="Z191" s="358"/>
      <c r="AA191" s="357"/>
      <c r="AB191" s="358"/>
      <c r="AC191" s="358"/>
      <c r="AD191" s="357"/>
      <c r="AE191" s="358"/>
      <c r="AF191" s="358"/>
      <c r="AG191" s="54"/>
      <c r="AH191" s="87">
        <f t="shared" ref="AH191:AH192" si="117">IF(AG$17=0,0,(IF($H191="X",AI191,IF(AG191="X",AI191,0))))</f>
        <v>0</v>
      </c>
      <c r="AI191" s="88">
        <f>'Tabella-Z2'!O157</f>
        <v>2E-3</v>
      </c>
      <c r="AJ191" s="54"/>
      <c r="AK191" s="87">
        <f t="shared" ref="AK191" si="118">IF(AJ$17=0,0,(IF($H191="X",AL191,IF(AJ191="X",AL191,0))))</f>
        <v>0</v>
      </c>
      <c r="AL191" s="300">
        <f>'Tabella-Z2'!P157</f>
        <v>1.5E-3</v>
      </c>
      <c r="AM191" s="4"/>
    </row>
    <row r="192" spans="1:39" ht="50.1" customHeight="1" outlineLevel="1" thickBot="1" x14ac:dyDescent="0.25">
      <c r="A192" s="1"/>
      <c r="B192" s="516"/>
      <c r="C192" s="518"/>
      <c r="D192" s="239" t="s">
        <v>650</v>
      </c>
      <c r="E192" s="346" t="s">
        <v>651</v>
      </c>
      <c r="F192" s="347"/>
      <c r="G192" s="348"/>
      <c r="H192" s="55"/>
      <c r="I192" s="359"/>
      <c r="J192" s="360"/>
      <c r="K192" s="360"/>
      <c r="L192" s="381"/>
      <c r="M192" s="360"/>
      <c r="N192" s="360"/>
      <c r="O192" s="381"/>
      <c r="P192" s="360"/>
      <c r="Q192" s="360"/>
      <c r="R192" s="381"/>
      <c r="S192" s="360"/>
      <c r="T192" s="360"/>
      <c r="U192" s="381"/>
      <c r="V192" s="360"/>
      <c r="W192" s="360"/>
      <c r="X192" s="381"/>
      <c r="Y192" s="360"/>
      <c r="Z192" s="360"/>
      <c r="AA192" s="381"/>
      <c r="AB192" s="360"/>
      <c r="AC192" s="360"/>
      <c r="AD192" s="381"/>
      <c r="AE192" s="360"/>
      <c r="AF192" s="360"/>
      <c r="AG192" s="56"/>
      <c r="AH192" s="57">
        <f t="shared" si="117"/>
        <v>0</v>
      </c>
      <c r="AI192" s="68">
        <f>'Tabella-Z2'!O158</f>
        <v>2.1999999999999999E-2</v>
      </c>
      <c r="AJ192" s="354" t="s">
        <v>3</v>
      </c>
      <c r="AK192" s="355"/>
      <c r="AL192" s="356"/>
      <c r="AM192" s="4"/>
    </row>
    <row r="193" spans="1:39" ht="15.75" customHeight="1" outlineLevel="1" x14ac:dyDescent="0.2">
      <c r="A193" s="1"/>
      <c r="B193" s="361" t="s">
        <v>5</v>
      </c>
      <c r="C193" s="362"/>
      <c r="D193" s="362"/>
      <c r="E193" s="362"/>
      <c r="F193" s="486" t="s">
        <v>6</v>
      </c>
      <c r="G193" s="486"/>
      <c r="H193" s="284"/>
      <c r="I193" s="74"/>
      <c r="J193" s="75">
        <f>SUM(J191:J192)</f>
        <v>0</v>
      </c>
      <c r="K193" s="76">
        <f>J193</f>
        <v>0</v>
      </c>
      <c r="L193" s="74"/>
      <c r="M193" s="75">
        <f>SUM(M191:M192)</f>
        <v>0</v>
      </c>
      <c r="N193" s="76">
        <f>M193</f>
        <v>0</v>
      </c>
      <c r="O193" s="74"/>
      <c r="P193" s="75">
        <f>SUM(P191:P192)</f>
        <v>0</v>
      </c>
      <c r="Q193" s="76">
        <f>P193</f>
        <v>0</v>
      </c>
      <c r="R193" s="74"/>
      <c r="S193" s="75">
        <f>SUM(S191:S192)</f>
        <v>0</v>
      </c>
      <c r="T193" s="76">
        <f>S193</f>
        <v>0</v>
      </c>
      <c r="U193" s="74"/>
      <c r="V193" s="75">
        <f>SUM(V191:V192)</f>
        <v>0</v>
      </c>
      <c r="W193" s="76">
        <f>V193</f>
        <v>0</v>
      </c>
      <c r="X193" s="74"/>
      <c r="Y193" s="75">
        <f>SUM(Y191:Y192)</f>
        <v>0</v>
      </c>
      <c r="Z193" s="76">
        <f>Y193</f>
        <v>0</v>
      </c>
      <c r="AA193" s="74"/>
      <c r="AB193" s="75">
        <f>SUM(AB191:AB192)</f>
        <v>0</v>
      </c>
      <c r="AC193" s="76">
        <f>AB193</f>
        <v>0</v>
      </c>
      <c r="AD193" s="74"/>
      <c r="AE193" s="75">
        <f>SUM(AE191:AE192)</f>
        <v>0</v>
      </c>
      <c r="AF193" s="76">
        <f>AE193</f>
        <v>0</v>
      </c>
      <c r="AG193" s="74"/>
      <c r="AH193" s="75">
        <f>SUM(AH191:AH192)</f>
        <v>0</v>
      </c>
      <c r="AI193" s="76">
        <f>AH193</f>
        <v>0</v>
      </c>
      <c r="AJ193" s="74"/>
      <c r="AK193" s="75">
        <f>SUM(AK191:AK192)</f>
        <v>0</v>
      </c>
      <c r="AL193" s="77">
        <f>AK193</f>
        <v>0</v>
      </c>
      <c r="AM193" s="4"/>
    </row>
    <row r="194" spans="1:39" ht="24.95" customHeight="1" outlineLevel="1" x14ac:dyDescent="0.2">
      <c r="A194" s="1"/>
      <c r="B194" s="363" t="s">
        <v>13</v>
      </c>
      <c r="C194" s="364"/>
      <c r="D194" s="364"/>
      <c r="E194" s="364"/>
      <c r="F194" s="365" t="s">
        <v>7</v>
      </c>
      <c r="G194" s="365"/>
      <c r="H194" s="285"/>
      <c r="I194" s="366">
        <f>K193*I17*I18*I20</f>
        <v>0</v>
      </c>
      <c r="J194" s="367"/>
      <c r="K194" s="368"/>
      <c r="L194" s="366">
        <f>N193*L17*L18*L20</f>
        <v>0</v>
      </c>
      <c r="M194" s="367"/>
      <c r="N194" s="368"/>
      <c r="O194" s="366">
        <f>Q193*O17*O18*O20</f>
        <v>0</v>
      </c>
      <c r="P194" s="367"/>
      <c r="Q194" s="368"/>
      <c r="R194" s="366">
        <f>T193*R17*R18*R20</f>
        <v>0</v>
      </c>
      <c r="S194" s="367"/>
      <c r="T194" s="368"/>
      <c r="U194" s="366">
        <f>W193*U17*U18*U20</f>
        <v>0</v>
      </c>
      <c r="V194" s="367"/>
      <c r="W194" s="368"/>
      <c r="X194" s="366">
        <f>Z193*X17*X18*X20</f>
        <v>0</v>
      </c>
      <c r="Y194" s="367"/>
      <c r="Z194" s="368"/>
      <c r="AA194" s="366">
        <f>AC193*AA17*AA18*AA20</f>
        <v>0</v>
      </c>
      <c r="AB194" s="367"/>
      <c r="AC194" s="368"/>
      <c r="AD194" s="366">
        <f>AF193*AD17*AD18*AD20</f>
        <v>0</v>
      </c>
      <c r="AE194" s="367"/>
      <c r="AF194" s="368"/>
      <c r="AG194" s="366">
        <f>AI193*AG17*AG18*AG20</f>
        <v>0</v>
      </c>
      <c r="AH194" s="367"/>
      <c r="AI194" s="368"/>
      <c r="AJ194" s="366">
        <f>AL193*AJ17*AJ18*AJ20</f>
        <v>0</v>
      </c>
      <c r="AK194" s="367"/>
      <c r="AL194" s="473"/>
      <c r="AM194" s="12"/>
    </row>
    <row r="195" spans="1:39" ht="26.25" customHeight="1" outlineLevel="1" thickBot="1" x14ac:dyDescent="0.25">
      <c r="A195" s="9"/>
      <c r="B195" s="459" t="s">
        <v>667</v>
      </c>
      <c r="C195" s="460"/>
      <c r="D195" s="460"/>
      <c r="E195" s="460"/>
      <c r="F195" s="460"/>
      <c r="G195" s="461"/>
      <c r="H195" s="79"/>
      <c r="I195" s="389">
        <f>SUM(I194:AL194)</f>
        <v>0</v>
      </c>
      <c r="J195" s="390"/>
      <c r="K195" s="390"/>
      <c r="L195" s="390"/>
      <c r="M195" s="390"/>
      <c r="N195" s="390"/>
      <c r="O195" s="390"/>
      <c r="P195" s="390"/>
      <c r="Q195" s="390"/>
      <c r="R195" s="390"/>
      <c r="S195" s="390"/>
      <c r="T195" s="390"/>
      <c r="U195" s="390"/>
      <c r="V195" s="390"/>
      <c r="W195" s="390"/>
      <c r="X195" s="390"/>
      <c r="Y195" s="390"/>
      <c r="Z195" s="390"/>
      <c r="AA195" s="390"/>
      <c r="AB195" s="390"/>
      <c r="AC195" s="390"/>
      <c r="AD195" s="390"/>
      <c r="AE195" s="390"/>
      <c r="AF195" s="390"/>
      <c r="AG195" s="390"/>
      <c r="AH195" s="390"/>
      <c r="AI195" s="390"/>
      <c r="AJ195" s="390"/>
      <c r="AK195" s="391"/>
      <c r="AL195" s="392"/>
      <c r="AM195" s="13"/>
    </row>
    <row r="196" spans="1:39" ht="9.75" customHeight="1" outlineLevel="1" thickBot="1" x14ac:dyDescent="0.25">
      <c r="A196" s="9"/>
      <c r="B196" s="90"/>
      <c r="C196" s="91"/>
      <c r="D196" s="92"/>
      <c r="E196" s="92"/>
      <c r="F196" s="93"/>
      <c r="G196" s="94"/>
      <c r="H196" s="95"/>
      <c r="I196" s="96"/>
      <c r="J196" s="96"/>
      <c r="K196" s="96"/>
      <c r="L196" s="96"/>
      <c r="M196" s="96"/>
      <c r="N196" s="96"/>
      <c r="O196" s="96"/>
      <c r="P196" s="96"/>
      <c r="Q196" s="96"/>
      <c r="R196" s="96"/>
      <c r="S196" s="96"/>
      <c r="T196" s="96"/>
      <c r="U196" s="96"/>
      <c r="V196" s="96"/>
      <c r="W196" s="96"/>
      <c r="X196" s="96"/>
      <c r="Y196" s="96"/>
      <c r="Z196" s="96"/>
      <c r="AA196" s="96"/>
      <c r="AB196" s="96"/>
      <c r="AC196" s="96"/>
      <c r="AD196" s="96"/>
      <c r="AE196" s="96"/>
      <c r="AF196" s="96"/>
      <c r="AG196" s="96"/>
      <c r="AH196" s="96"/>
      <c r="AI196" s="96"/>
      <c r="AJ196" s="96"/>
      <c r="AK196" s="96"/>
      <c r="AL196" s="97"/>
      <c r="AM196" s="13"/>
    </row>
    <row r="197" spans="1:39" ht="26.25" customHeight="1" outlineLevel="1" thickBot="1" x14ac:dyDescent="0.25">
      <c r="A197" s="9"/>
      <c r="B197" s="373" t="s">
        <v>687</v>
      </c>
      <c r="C197" s="374"/>
      <c r="D197" s="374"/>
      <c r="E197" s="374"/>
      <c r="F197" s="374"/>
      <c r="G197" s="375"/>
      <c r="H197" s="318"/>
      <c r="I197" s="369">
        <f>I39+I54+I89+I134+I151+I177+I187+I194</f>
        <v>0</v>
      </c>
      <c r="J197" s="370"/>
      <c r="K197" s="371"/>
      <c r="L197" s="369">
        <f t="shared" ref="L197" si="119">L39+L54+L89+L134+L151+L177+L187+L194</f>
        <v>0</v>
      </c>
      <c r="M197" s="370"/>
      <c r="N197" s="371"/>
      <c r="O197" s="369">
        <f t="shared" ref="O197" si="120">O39+O54+O89+O134+O151+O177+O187+O194</f>
        <v>0</v>
      </c>
      <c r="P197" s="370"/>
      <c r="Q197" s="371"/>
      <c r="R197" s="369">
        <f t="shared" ref="R197" si="121">R39+R54+R89+R134+R151+R177+R187+R194</f>
        <v>0</v>
      </c>
      <c r="S197" s="370"/>
      <c r="T197" s="371"/>
      <c r="U197" s="369">
        <f t="shared" ref="U197" si="122">U39+U54+U89+U134+U151+U177+U187+U194</f>
        <v>0</v>
      </c>
      <c r="V197" s="370"/>
      <c r="W197" s="371"/>
      <c r="X197" s="369">
        <f t="shared" ref="X197" si="123">X39+X54+X89+X134+X151+X177+X187+X194</f>
        <v>0</v>
      </c>
      <c r="Y197" s="370"/>
      <c r="Z197" s="371"/>
      <c r="AA197" s="369">
        <f t="shared" ref="AA197" si="124">AA39+AA54+AA89+AA134+AA151+AA177+AA187+AA194</f>
        <v>0</v>
      </c>
      <c r="AB197" s="370"/>
      <c r="AC197" s="371"/>
      <c r="AD197" s="369">
        <f t="shared" ref="AD197" si="125">AD39+AD54+AD89+AD134+AD151+AD177+AD187+AD194</f>
        <v>0</v>
      </c>
      <c r="AE197" s="370"/>
      <c r="AF197" s="371"/>
      <c r="AG197" s="369">
        <f t="shared" ref="AG197" si="126">AG39+AG54+AG89+AG134+AG151+AG177+AG187+AG194</f>
        <v>0</v>
      </c>
      <c r="AH197" s="370"/>
      <c r="AI197" s="371"/>
      <c r="AJ197" s="369">
        <f t="shared" ref="AJ197" si="127">AJ39+AJ54+AJ89+AJ134+AJ151+AJ177+AJ187+AJ194</f>
        <v>0</v>
      </c>
      <c r="AK197" s="370"/>
      <c r="AL197" s="372"/>
      <c r="AM197" s="13"/>
    </row>
    <row r="198" spans="1:39" ht="9.9499999999999993" customHeight="1" thickBot="1" x14ac:dyDescent="0.25">
      <c r="A198" s="1"/>
      <c r="B198" s="90"/>
      <c r="C198" s="91"/>
      <c r="D198" s="92"/>
      <c r="E198" s="92"/>
      <c r="F198" s="93"/>
      <c r="G198" s="94"/>
      <c r="H198" s="95"/>
      <c r="I198" s="96"/>
      <c r="J198" s="96"/>
      <c r="K198" s="96"/>
      <c r="L198" s="96"/>
      <c r="M198" s="96"/>
      <c r="N198" s="96"/>
      <c r="O198" s="96"/>
      <c r="P198" s="96"/>
      <c r="Q198" s="96"/>
      <c r="R198" s="96"/>
      <c r="S198" s="96"/>
      <c r="T198" s="96"/>
      <c r="U198" s="96"/>
      <c r="V198" s="96"/>
      <c r="W198" s="96"/>
      <c r="X198" s="96"/>
      <c r="Y198" s="96"/>
      <c r="Z198" s="96"/>
      <c r="AA198" s="96"/>
      <c r="AB198" s="96"/>
      <c r="AC198" s="96"/>
      <c r="AD198" s="96"/>
      <c r="AE198" s="96"/>
      <c r="AF198" s="96"/>
      <c r="AG198" s="96"/>
      <c r="AH198" s="96"/>
      <c r="AI198" s="96"/>
      <c r="AJ198" s="96"/>
      <c r="AK198" s="96"/>
      <c r="AL198" s="97"/>
      <c r="AM198" s="4"/>
    </row>
    <row r="199" spans="1:39" ht="15.95" customHeight="1" x14ac:dyDescent="0.2">
      <c r="A199" s="1"/>
      <c r="B199" s="443" t="s">
        <v>668</v>
      </c>
      <c r="C199" s="444"/>
      <c r="D199" s="445" t="s">
        <v>652</v>
      </c>
      <c r="E199" s="446"/>
      <c r="F199" s="446"/>
      <c r="G199" s="447"/>
      <c r="H199" s="98"/>
      <c r="I199" s="613">
        <f>I40</f>
        <v>0</v>
      </c>
      <c r="J199" s="614"/>
      <c r="K199" s="614"/>
      <c r="L199" s="615"/>
      <c r="M199" s="615"/>
      <c r="N199" s="615"/>
      <c r="O199" s="615"/>
      <c r="P199" s="615"/>
      <c r="Q199" s="615"/>
      <c r="R199" s="615"/>
      <c r="S199" s="615"/>
      <c r="T199" s="615"/>
      <c r="U199" s="615"/>
      <c r="V199" s="615"/>
      <c r="W199" s="615"/>
      <c r="X199" s="615"/>
      <c r="Y199" s="615"/>
      <c r="Z199" s="615"/>
      <c r="AA199" s="615"/>
      <c r="AB199" s="615"/>
      <c r="AC199" s="615"/>
      <c r="AD199" s="615"/>
      <c r="AE199" s="615"/>
      <c r="AF199" s="615"/>
      <c r="AG199" s="615"/>
      <c r="AH199" s="615"/>
      <c r="AI199" s="615"/>
      <c r="AJ199" s="615"/>
      <c r="AK199" s="616"/>
      <c r="AL199" s="617"/>
      <c r="AM199" s="4"/>
    </row>
    <row r="200" spans="1:39" ht="15.95" customHeight="1" x14ac:dyDescent="0.2">
      <c r="A200" s="1"/>
      <c r="B200" s="448" t="s">
        <v>669</v>
      </c>
      <c r="C200" s="449"/>
      <c r="D200" s="450" t="s">
        <v>654</v>
      </c>
      <c r="E200" s="451"/>
      <c r="F200" s="451"/>
      <c r="G200" s="452"/>
      <c r="H200" s="287"/>
      <c r="I200" s="455">
        <f>I55</f>
        <v>0</v>
      </c>
      <c r="J200" s="456"/>
      <c r="K200" s="456"/>
      <c r="L200" s="456"/>
      <c r="M200" s="456"/>
      <c r="N200" s="456"/>
      <c r="O200" s="456"/>
      <c r="P200" s="456"/>
      <c r="Q200" s="456"/>
      <c r="R200" s="456"/>
      <c r="S200" s="456"/>
      <c r="T200" s="456"/>
      <c r="U200" s="456"/>
      <c r="V200" s="456"/>
      <c r="W200" s="456"/>
      <c r="X200" s="456"/>
      <c r="Y200" s="456"/>
      <c r="Z200" s="456"/>
      <c r="AA200" s="456"/>
      <c r="AB200" s="456"/>
      <c r="AC200" s="456"/>
      <c r="AD200" s="456"/>
      <c r="AE200" s="456"/>
      <c r="AF200" s="456"/>
      <c r="AG200" s="456"/>
      <c r="AH200" s="456"/>
      <c r="AI200" s="456"/>
      <c r="AJ200" s="456"/>
      <c r="AK200" s="457"/>
      <c r="AL200" s="458"/>
      <c r="AM200" s="4"/>
    </row>
    <row r="201" spans="1:39" ht="15.95" customHeight="1" x14ac:dyDescent="0.2">
      <c r="A201" s="1"/>
      <c r="B201" s="448" t="s">
        <v>670</v>
      </c>
      <c r="C201" s="449"/>
      <c r="D201" s="450" t="s">
        <v>710</v>
      </c>
      <c r="E201" s="451"/>
      <c r="F201" s="451"/>
      <c r="G201" s="452"/>
      <c r="H201" s="99"/>
      <c r="I201" s="455">
        <f>I90+I135</f>
        <v>0</v>
      </c>
      <c r="J201" s="456"/>
      <c r="K201" s="456"/>
      <c r="L201" s="456"/>
      <c r="M201" s="456"/>
      <c r="N201" s="456"/>
      <c r="O201" s="456"/>
      <c r="P201" s="456"/>
      <c r="Q201" s="456"/>
      <c r="R201" s="456"/>
      <c r="S201" s="456"/>
      <c r="T201" s="456"/>
      <c r="U201" s="456"/>
      <c r="V201" s="456"/>
      <c r="W201" s="456"/>
      <c r="X201" s="456"/>
      <c r="Y201" s="456"/>
      <c r="Z201" s="456"/>
      <c r="AA201" s="456"/>
      <c r="AB201" s="456"/>
      <c r="AC201" s="456"/>
      <c r="AD201" s="456"/>
      <c r="AE201" s="456"/>
      <c r="AF201" s="456"/>
      <c r="AG201" s="456"/>
      <c r="AH201" s="456"/>
      <c r="AI201" s="456"/>
      <c r="AJ201" s="456"/>
      <c r="AK201" s="457"/>
      <c r="AL201" s="458"/>
      <c r="AM201" s="4"/>
    </row>
    <row r="202" spans="1:39" ht="15.95" customHeight="1" thickBot="1" x14ac:dyDescent="0.25">
      <c r="A202" s="1"/>
      <c r="B202" s="423" t="s">
        <v>712</v>
      </c>
      <c r="C202" s="424"/>
      <c r="D202" s="425" t="s">
        <v>711</v>
      </c>
      <c r="E202" s="426"/>
      <c r="F202" s="426"/>
      <c r="G202" s="427"/>
      <c r="H202" s="99"/>
      <c r="I202" s="652">
        <f>I152</f>
        <v>0</v>
      </c>
      <c r="J202" s="653"/>
      <c r="K202" s="653"/>
      <c r="L202" s="654"/>
      <c r="M202" s="654"/>
      <c r="N202" s="654"/>
      <c r="O202" s="654"/>
      <c r="P202" s="654"/>
      <c r="Q202" s="654"/>
      <c r="R202" s="654"/>
      <c r="S202" s="654"/>
      <c r="T202" s="654"/>
      <c r="U202" s="654"/>
      <c r="V202" s="654"/>
      <c r="W202" s="654"/>
      <c r="X202" s="654"/>
      <c r="Y202" s="654"/>
      <c r="Z202" s="654"/>
      <c r="AA202" s="654"/>
      <c r="AB202" s="654"/>
      <c r="AC202" s="654"/>
      <c r="AD202" s="654"/>
      <c r="AE202" s="654"/>
      <c r="AF202" s="654"/>
      <c r="AG202" s="654"/>
      <c r="AH202" s="654"/>
      <c r="AI202" s="654"/>
      <c r="AJ202" s="654"/>
      <c r="AK202" s="655"/>
      <c r="AL202" s="656"/>
      <c r="AM202" s="4"/>
    </row>
    <row r="203" spans="1:39" ht="20.100000000000001" customHeight="1" x14ac:dyDescent="0.2">
      <c r="A203" s="1"/>
      <c r="B203" s="428" t="s">
        <v>471</v>
      </c>
      <c r="C203" s="429"/>
      <c r="D203" s="430" t="s">
        <v>713</v>
      </c>
      <c r="E203" s="431"/>
      <c r="F203" s="431"/>
      <c r="G203" s="432"/>
      <c r="H203" s="100"/>
      <c r="I203" s="657">
        <f>SUM(I199:AL202)</f>
        <v>0</v>
      </c>
      <c r="J203" s="658"/>
      <c r="K203" s="658"/>
      <c r="L203" s="430"/>
      <c r="M203" s="430"/>
      <c r="N203" s="430"/>
      <c r="O203" s="430"/>
      <c r="P203" s="430"/>
      <c r="Q203" s="430"/>
      <c r="R203" s="430"/>
      <c r="S203" s="430"/>
      <c r="T203" s="430"/>
      <c r="U203" s="430"/>
      <c r="V203" s="430"/>
      <c r="W203" s="430"/>
      <c r="X203" s="430"/>
      <c r="Y203" s="430"/>
      <c r="Z203" s="430"/>
      <c r="AA203" s="430"/>
      <c r="AB203" s="430"/>
      <c r="AC203" s="430"/>
      <c r="AD203" s="430"/>
      <c r="AE203" s="430"/>
      <c r="AF203" s="430"/>
      <c r="AG203" s="430"/>
      <c r="AH203" s="430"/>
      <c r="AI203" s="430"/>
      <c r="AJ203" s="430"/>
      <c r="AK203" s="659"/>
      <c r="AL203" s="660"/>
      <c r="AM203" s="4"/>
    </row>
    <row r="204" spans="1:39" ht="20.100000000000001" customHeight="1" x14ac:dyDescent="0.2">
      <c r="A204" s="1"/>
      <c r="B204" s="433" t="s">
        <v>472</v>
      </c>
      <c r="C204" s="434"/>
      <c r="D204" s="435" t="s">
        <v>671</v>
      </c>
      <c r="E204" s="436"/>
      <c r="F204" s="436"/>
      <c r="G204" s="437"/>
      <c r="H204" s="101"/>
      <c r="I204" s="471">
        <f>I178</f>
        <v>0</v>
      </c>
      <c r="J204" s="472"/>
      <c r="K204" s="472"/>
      <c r="L204" s="435"/>
      <c r="M204" s="435"/>
      <c r="N204" s="435"/>
      <c r="O204" s="435"/>
      <c r="P204" s="435"/>
      <c r="Q204" s="435"/>
      <c r="R204" s="435"/>
      <c r="S204" s="435"/>
      <c r="T204" s="435"/>
      <c r="U204" s="435"/>
      <c r="V204" s="435"/>
      <c r="W204" s="435"/>
      <c r="X204" s="435"/>
      <c r="Y204" s="435"/>
      <c r="Z204" s="435"/>
      <c r="AA204" s="435"/>
      <c r="AB204" s="435"/>
      <c r="AC204" s="435"/>
      <c r="AD204" s="435"/>
      <c r="AE204" s="435"/>
      <c r="AF204" s="435"/>
      <c r="AG204" s="435"/>
      <c r="AH204" s="435"/>
      <c r="AI204" s="435"/>
      <c r="AJ204" s="435"/>
      <c r="AK204" s="367"/>
      <c r="AL204" s="473"/>
      <c r="AM204" s="4"/>
    </row>
    <row r="205" spans="1:39" ht="20.100000000000001" customHeight="1" x14ac:dyDescent="0.2">
      <c r="A205" s="1"/>
      <c r="B205" s="433" t="s">
        <v>674</v>
      </c>
      <c r="C205" s="434"/>
      <c r="D205" s="435" t="s">
        <v>672</v>
      </c>
      <c r="E205" s="436"/>
      <c r="F205" s="436"/>
      <c r="G205" s="437"/>
      <c r="H205" s="286"/>
      <c r="I205" s="471">
        <f>I188</f>
        <v>0</v>
      </c>
      <c r="J205" s="472"/>
      <c r="K205" s="472"/>
      <c r="L205" s="435"/>
      <c r="M205" s="435"/>
      <c r="N205" s="435"/>
      <c r="O205" s="435"/>
      <c r="P205" s="435"/>
      <c r="Q205" s="435"/>
      <c r="R205" s="435"/>
      <c r="S205" s="435"/>
      <c r="T205" s="435"/>
      <c r="U205" s="435"/>
      <c r="V205" s="435"/>
      <c r="W205" s="435"/>
      <c r="X205" s="435"/>
      <c r="Y205" s="435"/>
      <c r="Z205" s="435"/>
      <c r="AA205" s="435"/>
      <c r="AB205" s="435"/>
      <c r="AC205" s="435"/>
      <c r="AD205" s="435"/>
      <c r="AE205" s="435"/>
      <c r="AF205" s="435"/>
      <c r="AG205" s="435"/>
      <c r="AH205" s="435"/>
      <c r="AI205" s="435"/>
      <c r="AJ205" s="435"/>
      <c r="AK205" s="367"/>
      <c r="AL205" s="473"/>
      <c r="AM205" s="4"/>
    </row>
    <row r="206" spans="1:39" ht="20.100000000000001" customHeight="1" thickBot="1" x14ac:dyDescent="0.25">
      <c r="A206" s="1"/>
      <c r="B206" s="438" t="s">
        <v>675</v>
      </c>
      <c r="C206" s="439"/>
      <c r="D206" s="440" t="s">
        <v>673</v>
      </c>
      <c r="E206" s="441"/>
      <c r="F206" s="441"/>
      <c r="G206" s="442"/>
      <c r="H206" s="102"/>
      <c r="I206" s="661">
        <f>I195</f>
        <v>0</v>
      </c>
      <c r="J206" s="662"/>
      <c r="K206" s="662"/>
      <c r="L206" s="440"/>
      <c r="M206" s="440"/>
      <c r="N206" s="440"/>
      <c r="O206" s="440"/>
      <c r="P206" s="440"/>
      <c r="Q206" s="440"/>
      <c r="R206" s="440"/>
      <c r="S206" s="440"/>
      <c r="T206" s="440"/>
      <c r="U206" s="440"/>
      <c r="V206" s="440"/>
      <c r="W206" s="440"/>
      <c r="X206" s="440"/>
      <c r="Y206" s="440"/>
      <c r="Z206" s="440"/>
      <c r="AA206" s="440"/>
      <c r="AB206" s="440"/>
      <c r="AC206" s="440"/>
      <c r="AD206" s="440"/>
      <c r="AE206" s="440"/>
      <c r="AF206" s="440"/>
      <c r="AG206" s="440"/>
      <c r="AH206" s="440"/>
      <c r="AI206" s="440"/>
      <c r="AJ206" s="440"/>
      <c r="AK206" s="391"/>
      <c r="AL206" s="392"/>
      <c r="AM206" s="4"/>
    </row>
    <row r="207" spans="1:39" ht="9.9499999999999993" customHeight="1" thickBot="1" x14ac:dyDescent="0.25">
      <c r="A207" s="1"/>
      <c r="B207" s="103"/>
      <c r="C207" s="103"/>
      <c r="D207" s="103"/>
      <c r="E207" s="103"/>
      <c r="F207" s="103"/>
      <c r="G207" s="103"/>
      <c r="H207" s="103"/>
      <c r="I207" s="104"/>
      <c r="J207" s="104"/>
      <c r="K207" s="104"/>
      <c r="L207" s="103"/>
      <c r="M207" s="103"/>
      <c r="N207" s="103"/>
      <c r="O207" s="103"/>
      <c r="P207" s="103"/>
      <c r="Q207" s="103"/>
      <c r="R207" s="103"/>
      <c r="S207" s="103"/>
      <c r="T207" s="103"/>
      <c r="U207" s="103"/>
      <c r="V207" s="103"/>
      <c r="W207" s="103"/>
      <c r="X207" s="103"/>
      <c r="Y207" s="103"/>
      <c r="Z207" s="103"/>
      <c r="AA207" s="103"/>
      <c r="AB207" s="103"/>
      <c r="AC207" s="103"/>
      <c r="AD207" s="103"/>
      <c r="AE207" s="103"/>
      <c r="AF207" s="103"/>
      <c r="AG207" s="103"/>
      <c r="AH207" s="103"/>
      <c r="AI207" s="103"/>
      <c r="AJ207" s="103"/>
      <c r="AK207" s="103"/>
      <c r="AL207" s="103"/>
      <c r="AM207" s="4"/>
    </row>
    <row r="208" spans="1:39" ht="20.100000000000001" customHeight="1" thickBot="1" x14ac:dyDescent="0.25">
      <c r="A208" s="1"/>
      <c r="B208" s="410" t="s">
        <v>677</v>
      </c>
      <c r="C208" s="411"/>
      <c r="D208" s="412" t="s">
        <v>676</v>
      </c>
      <c r="E208" s="413"/>
      <c r="F208" s="413"/>
      <c r="G208" s="414"/>
      <c r="H208" s="105"/>
      <c r="I208" s="610">
        <f>SUM(I203:AL206)</f>
        <v>0</v>
      </c>
      <c r="J208" s="611"/>
      <c r="K208" s="611"/>
      <c r="L208" s="412"/>
      <c r="M208" s="412"/>
      <c r="N208" s="412"/>
      <c r="O208" s="412"/>
      <c r="P208" s="412"/>
      <c r="Q208" s="412"/>
      <c r="R208" s="412"/>
      <c r="S208" s="412"/>
      <c r="T208" s="412"/>
      <c r="U208" s="412"/>
      <c r="V208" s="412"/>
      <c r="W208" s="412"/>
      <c r="X208" s="412"/>
      <c r="Y208" s="412"/>
      <c r="Z208" s="412"/>
      <c r="AA208" s="412"/>
      <c r="AB208" s="412"/>
      <c r="AC208" s="412"/>
      <c r="AD208" s="412"/>
      <c r="AE208" s="412"/>
      <c r="AF208" s="412"/>
      <c r="AG208" s="412"/>
      <c r="AH208" s="412"/>
      <c r="AI208" s="412"/>
      <c r="AJ208" s="412"/>
      <c r="AK208" s="395"/>
      <c r="AL208" s="396"/>
      <c r="AM208" s="4"/>
    </row>
    <row r="209" spans="1:39" ht="9.9499999999999993" customHeight="1" thickBot="1" x14ac:dyDescent="0.25">
      <c r="A209" s="1"/>
      <c r="B209" s="103"/>
      <c r="C209" s="103"/>
      <c r="D209" s="103"/>
      <c r="E209" s="103"/>
      <c r="F209" s="103"/>
      <c r="G209" s="103"/>
      <c r="H209" s="103"/>
      <c r="I209" s="104"/>
      <c r="J209" s="104"/>
      <c r="K209" s="104"/>
      <c r="L209" s="103"/>
      <c r="M209" s="103"/>
      <c r="N209" s="103"/>
      <c r="O209" s="103"/>
      <c r="P209" s="103"/>
      <c r="Q209" s="103"/>
      <c r="R209" s="103"/>
      <c r="S209" s="103"/>
      <c r="T209" s="103"/>
      <c r="U209" s="103"/>
      <c r="V209" s="103"/>
      <c r="W209" s="103"/>
      <c r="X209" s="103"/>
      <c r="Y209" s="103"/>
      <c r="Z209" s="103"/>
      <c r="AA209" s="103"/>
      <c r="AB209" s="103"/>
      <c r="AC209" s="103"/>
      <c r="AD209" s="103"/>
      <c r="AE209" s="103"/>
      <c r="AF209" s="103"/>
      <c r="AG209" s="103"/>
      <c r="AH209" s="103"/>
      <c r="AI209" s="103"/>
      <c r="AJ209" s="103"/>
      <c r="AK209" s="103"/>
      <c r="AL209" s="103"/>
      <c r="AM209" s="4"/>
    </row>
    <row r="210" spans="1:39" ht="20.100000000000001" customHeight="1" thickBot="1" x14ac:dyDescent="0.25">
      <c r="A210" s="1"/>
      <c r="B210" s="410" t="s">
        <v>678</v>
      </c>
      <c r="C210" s="411"/>
      <c r="D210" s="412" t="s">
        <v>699</v>
      </c>
      <c r="E210" s="413"/>
      <c r="F210" s="413"/>
      <c r="G210" s="414"/>
      <c r="H210" s="331">
        <f>IF(AF14="si",0.1,0)</f>
        <v>0</v>
      </c>
      <c r="I210" s="610">
        <f>I208*H210</f>
        <v>0</v>
      </c>
      <c r="J210" s="611"/>
      <c r="K210" s="611"/>
      <c r="L210" s="412"/>
      <c r="M210" s="412"/>
      <c r="N210" s="412"/>
      <c r="O210" s="412"/>
      <c r="P210" s="412"/>
      <c r="Q210" s="412"/>
      <c r="R210" s="412"/>
      <c r="S210" s="412"/>
      <c r="T210" s="412"/>
      <c r="U210" s="412"/>
      <c r="V210" s="412"/>
      <c r="W210" s="412"/>
      <c r="X210" s="412"/>
      <c r="Y210" s="412"/>
      <c r="Z210" s="412"/>
      <c r="AA210" s="412"/>
      <c r="AB210" s="412"/>
      <c r="AC210" s="412"/>
      <c r="AD210" s="412"/>
      <c r="AE210" s="412"/>
      <c r="AF210" s="412"/>
      <c r="AG210" s="412"/>
      <c r="AH210" s="412"/>
      <c r="AI210" s="412"/>
      <c r="AJ210" s="412"/>
      <c r="AK210" s="395"/>
      <c r="AL210" s="396"/>
      <c r="AM210" s="4"/>
    </row>
    <row r="211" spans="1:39" ht="9.9499999999999993" customHeight="1" thickBot="1" x14ac:dyDescent="0.25">
      <c r="A211" s="1"/>
      <c r="B211" s="103"/>
      <c r="C211" s="103"/>
      <c r="D211" s="103"/>
      <c r="E211" s="103"/>
      <c r="F211" s="103"/>
      <c r="G211" s="103"/>
      <c r="H211" s="103"/>
      <c r="I211" s="104"/>
      <c r="J211" s="104"/>
      <c r="K211" s="104"/>
      <c r="L211" s="103"/>
      <c r="M211" s="103"/>
      <c r="N211" s="103"/>
      <c r="O211" s="103"/>
      <c r="P211" s="103"/>
      <c r="Q211" s="103"/>
      <c r="R211" s="103"/>
      <c r="S211" s="103"/>
      <c r="T211" s="103"/>
      <c r="U211" s="103"/>
      <c r="V211" s="103"/>
      <c r="W211" s="103"/>
      <c r="X211" s="103"/>
      <c r="Y211" s="103"/>
      <c r="Z211" s="103"/>
      <c r="AA211" s="103"/>
      <c r="AB211" s="103"/>
      <c r="AC211" s="103"/>
      <c r="AD211" s="103"/>
      <c r="AE211" s="103"/>
      <c r="AF211" s="103"/>
      <c r="AG211" s="103"/>
      <c r="AH211" s="103"/>
      <c r="AI211" s="103"/>
      <c r="AJ211" s="103"/>
      <c r="AK211" s="103"/>
      <c r="AL211" s="103"/>
      <c r="AM211" s="4"/>
    </row>
    <row r="212" spans="1:39" ht="20.100000000000001" customHeight="1" thickBot="1" x14ac:dyDescent="0.25">
      <c r="A212" s="1"/>
      <c r="B212" s="410" t="s">
        <v>2</v>
      </c>
      <c r="C212" s="411"/>
      <c r="D212" s="418" t="s">
        <v>700</v>
      </c>
      <c r="E212" s="416"/>
      <c r="F212" s="416"/>
      <c r="G212" s="419">
        <f>IF(SUM(I17:AL17)&lt;1000000,0.25,IF(SUM(I17:AL17)&gt;25000000,0.1,0.25-((SUM(I17:AL17)-1000000)*(0.15/24000000))))</f>
        <v>0.25</v>
      </c>
      <c r="H212" s="420"/>
      <c r="I212" s="610">
        <f>G212*(I208+I210)</f>
        <v>0</v>
      </c>
      <c r="J212" s="611"/>
      <c r="K212" s="611"/>
      <c r="L212" s="611"/>
      <c r="M212" s="611"/>
      <c r="N212" s="611"/>
      <c r="O212" s="611"/>
      <c r="P212" s="611"/>
      <c r="Q212" s="611"/>
      <c r="R212" s="611"/>
      <c r="S212" s="611"/>
      <c r="T212" s="611"/>
      <c r="U212" s="611"/>
      <c r="V212" s="611"/>
      <c r="W212" s="611"/>
      <c r="X212" s="611"/>
      <c r="Y212" s="611"/>
      <c r="Z212" s="611"/>
      <c r="AA212" s="611"/>
      <c r="AB212" s="611"/>
      <c r="AC212" s="611"/>
      <c r="AD212" s="611"/>
      <c r="AE212" s="611"/>
      <c r="AF212" s="611"/>
      <c r="AG212" s="611"/>
      <c r="AH212" s="611"/>
      <c r="AI212" s="611"/>
      <c r="AJ212" s="611"/>
      <c r="AK212" s="395"/>
      <c r="AL212" s="396"/>
      <c r="AM212" s="4"/>
    </row>
    <row r="213" spans="1:39" ht="9.9499999999999993" customHeight="1" thickBot="1" x14ac:dyDescent="0.25">
      <c r="A213" s="1"/>
      <c r="B213" s="106"/>
      <c r="C213" s="107"/>
      <c r="D213" s="107"/>
      <c r="E213" s="107"/>
      <c r="F213" s="108"/>
      <c r="G213" s="108"/>
      <c r="H213" s="109"/>
      <c r="I213" s="104"/>
      <c r="J213" s="104"/>
      <c r="K213" s="104"/>
      <c r="L213" s="104"/>
      <c r="M213" s="104"/>
      <c r="N213" s="104"/>
      <c r="O213" s="104"/>
      <c r="P213" s="104"/>
      <c r="Q213" s="104"/>
      <c r="R213" s="104"/>
      <c r="S213" s="104"/>
      <c r="T213" s="104"/>
      <c r="U213" s="104"/>
      <c r="V213" s="104"/>
      <c r="W213" s="104"/>
      <c r="X213" s="104"/>
      <c r="Y213" s="104"/>
      <c r="Z213" s="104"/>
      <c r="AA213" s="104"/>
      <c r="AB213" s="104"/>
      <c r="AC213" s="104"/>
      <c r="AD213" s="104"/>
      <c r="AE213" s="104"/>
      <c r="AF213" s="104"/>
      <c r="AG213" s="104"/>
      <c r="AH213" s="104"/>
      <c r="AI213" s="104"/>
      <c r="AJ213" s="104"/>
      <c r="AK213" s="104"/>
      <c r="AL213" s="104"/>
      <c r="AM213" s="4"/>
    </row>
    <row r="214" spans="1:39" ht="20.100000000000001" customHeight="1" thickBot="1" x14ac:dyDescent="0.25">
      <c r="A214" s="1"/>
      <c r="B214" s="410" t="s">
        <v>679</v>
      </c>
      <c r="C214" s="411"/>
      <c r="D214" s="418" t="s">
        <v>701</v>
      </c>
      <c r="E214" s="416"/>
      <c r="F214" s="416"/>
      <c r="G214" s="421">
        <v>0</v>
      </c>
      <c r="H214" s="422"/>
      <c r="I214" s="610">
        <f>-G214*(I208+I210+I212)</f>
        <v>0</v>
      </c>
      <c r="J214" s="611"/>
      <c r="K214" s="611"/>
      <c r="L214" s="611"/>
      <c r="M214" s="611"/>
      <c r="N214" s="611"/>
      <c r="O214" s="611"/>
      <c r="P214" s="611"/>
      <c r="Q214" s="611"/>
      <c r="R214" s="611"/>
      <c r="S214" s="611"/>
      <c r="T214" s="611"/>
      <c r="U214" s="611"/>
      <c r="V214" s="611"/>
      <c r="W214" s="611"/>
      <c r="X214" s="611"/>
      <c r="Y214" s="611"/>
      <c r="Z214" s="611"/>
      <c r="AA214" s="611"/>
      <c r="AB214" s="611"/>
      <c r="AC214" s="611"/>
      <c r="AD214" s="611"/>
      <c r="AE214" s="611"/>
      <c r="AF214" s="611"/>
      <c r="AG214" s="611"/>
      <c r="AH214" s="611"/>
      <c r="AI214" s="611"/>
      <c r="AJ214" s="611"/>
      <c r="AK214" s="395"/>
      <c r="AL214" s="396"/>
      <c r="AM214" s="4"/>
    </row>
    <row r="215" spans="1:39" ht="15" customHeight="1" thickBot="1" x14ac:dyDescent="0.25">
      <c r="A215" s="1"/>
      <c r="B215" s="110"/>
      <c r="C215" s="110"/>
      <c r="D215" s="110"/>
      <c r="E215" s="110"/>
      <c r="F215" s="110"/>
      <c r="G215" s="111"/>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4"/>
    </row>
    <row r="216" spans="1:39" ht="20.100000000000001" customHeight="1" thickBot="1" x14ac:dyDescent="0.25">
      <c r="A216" s="1"/>
      <c r="B216" s="415" t="s">
        <v>703</v>
      </c>
      <c r="C216" s="416"/>
      <c r="D216" s="417" t="s">
        <v>702</v>
      </c>
      <c r="E216" s="413"/>
      <c r="F216" s="413"/>
      <c r="G216" s="413"/>
      <c r="H216" s="414"/>
      <c r="I216" s="642">
        <f>I208+I210+I212+I214</f>
        <v>0</v>
      </c>
      <c r="J216" s="643"/>
      <c r="K216" s="643"/>
      <c r="L216" s="644"/>
      <c r="M216" s="644"/>
      <c r="N216" s="644"/>
      <c r="O216" s="644"/>
      <c r="P216" s="644"/>
      <c r="Q216" s="644"/>
      <c r="R216" s="644"/>
      <c r="S216" s="644"/>
      <c r="T216" s="644"/>
      <c r="U216" s="644"/>
      <c r="V216" s="644"/>
      <c r="W216" s="644"/>
      <c r="X216" s="644"/>
      <c r="Y216" s="644"/>
      <c r="Z216" s="644"/>
      <c r="AA216" s="644"/>
      <c r="AB216" s="644"/>
      <c r="AC216" s="644"/>
      <c r="AD216" s="644"/>
      <c r="AE216" s="644"/>
      <c r="AF216" s="644"/>
      <c r="AG216" s="644"/>
      <c r="AH216" s="644"/>
      <c r="AI216" s="644"/>
      <c r="AJ216" s="644"/>
      <c r="AK216" s="395"/>
      <c r="AL216" s="396"/>
      <c r="AM216" s="4"/>
    </row>
    <row r="217" spans="1:39" ht="19.5" customHeight="1" x14ac:dyDescent="0.2">
      <c r="A217" s="1"/>
      <c r="B217" s="645" t="s">
        <v>661</v>
      </c>
      <c r="C217" s="646"/>
      <c r="D217" s="646"/>
      <c r="E217" s="646"/>
      <c r="F217" s="646"/>
      <c r="G217" s="646"/>
      <c r="H217" s="646"/>
      <c r="I217" s="646"/>
      <c r="J217" s="646"/>
      <c r="K217" s="646"/>
      <c r="L217" s="646"/>
      <c r="M217" s="646"/>
      <c r="N217" s="646"/>
      <c r="O217" s="646"/>
      <c r="P217" s="646"/>
      <c r="Q217" s="646"/>
      <c r="R217" s="646"/>
      <c r="S217" s="646"/>
      <c r="T217" s="646"/>
      <c r="U217" s="646"/>
      <c r="V217" s="646"/>
      <c r="W217" s="646"/>
      <c r="X217" s="646"/>
      <c r="Y217" s="646"/>
      <c r="Z217" s="646"/>
      <c r="AA217" s="646"/>
      <c r="AB217" s="646"/>
      <c r="AC217" s="646"/>
      <c r="AD217" s="646"/>
      <c r="AE217" s="646"/>
      <c r="AF217" s="646"/>
      <c r="AG217" s="646"/>
      <c r="AH217" s="646"/>
      <c r="AI217" s="646"/>
      <c r="AJ217" s="646"/>
      <c r="AK217" s="647"/>
      <c r="AL217" s="648"/>
      <c r="AM217" s="4"/>
    </row>
    <row r="218" spans="1:39" ht="47.25" customHeight="1" x14ac:dyDescent="0.2">
      <c r="A218" s="1"/>
      <c r="B218" s="649" t="s">
        <v>680</v>
      </c>
      <c r="C218" s="650"/>
      <c r="D218" s="650"/>
      <c r="E218" s="650"/>
      <c r="F218" s="650"/>
      <c r="G218" s="650"/>
      <c r="H218" s="650"/>
      <c r="I218" s="650"/>
      <c r="J218" s="650"/>
      <c r="K218" s="650"/>
      <c r="L218" s="650"/>
      <c r="M218" s="650"/>
      <c r="N218" s="650"/>
      <c r="O218" s="650"/>
      <c r="P218" s="650"/>
      <c r="Q218" s="650"/>
      <c r="R218" s="650"/>
      <c r="S218" s="650"/>
      <c r="T218" s="650"/>
      <c r="U218" s="650"/>
      <c r="V218" s="650"/>
      <c r="W218" s="650"/>
      <c r="X218" s="650"/>
      <c r="Y218" s="650"/>
      <c r="Z218" s="650"/>
      <c r="AA218" s="650"/>
      <c r="AB218" s="650"/>
      <c r="AC218" s="650"/>
      <c r="AD218" s="650"/>
      <c r="AE218" s="650"/>
      <c r="AF218" s="650"/>
      <c r="AG218" s="650"/>
      <c r="AH218" s="650"/>
      <c r="AI218" s="650"/>
      <c r="AJ218" s="650"/>
      <c r="AK218" s="651"/>
      <c r="AL218" s="651"/>
      <c r="AM218" s="4"/>
    </row>
    <row r="219" spans="1:39" x14ac:dyDescent="0.2">
      <c r="A219" s="1"/>
      <c r="B219" s="17"/>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4"/>
    </row>
    <row r="220" spans="1:39" x14ac:dyDescent="0.2">
      <c r="B220" s="28"/>
      <c r="C220" s="29"/>
      <c r="D220" s="28"/>
      <c r="E220" s="28"/>
      <c r="F220" s="30"/>
      <c r="G220" s="31"/>
      <c r="H220" s="32"/>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row>
    <row r="221" spans="1:39" ht="14.25" x14ac:dyDescent="0.2">
      <c r="B221" s="34"/>
      <c r="C221" s="638" t="s">
        <v>28</v>
      </c>
      <c r="D221" s="638"/>
      <c r="E221" s="638"/>
      <c r="F221" s="638"/>
      <c r="G221" s="34"/>
      <c r="H221" s="35"/>
      <c r="I221" s="34"/>
      <c r="J221" s="34"/>
      <c r="K221" s="34"/>
      <c r="L221" s="34"/>
      <c r="M221" s="34"/>
      <c r="N221" s="34"/>
      <c r="O221" s="34"/>
      <c r="P221" s="34"/>
      <c r="Q221" s="34"/>
      <c r="R221" s="34"/>
      <c r="S221" s="34"/>
      <c r="T221" s="34"/>
      <c r="U221" s="34"/>
      <c r="V221" s="34"/>
      <c r="W221" s="34"/>
      <c r="X221" s="34"/>
      <c r="Y221" s="34"/>
      <c r="Z221" s="34"/>
      <c r="AA221" s="34"/>
      <c r="AB221" s="34"/>
      <c r="AC221" s="34"/>
      <c r="AD221" s="639" t="s">
        <v>27</v>
      </c>
      <c r="AE221" s="639"/>
      <c r="AF221" s="639"/>
      <c r="AG221" s="639"/>
      <c r="AH221" s="639"/>
      <c r="AI221" s="639"/>
      <c r="AJ221" s="34"/>
      <c r="AK221" s="34"/>
      <c r="AL221" s="34"/>
    </row>
    <row r="222" spans="1:39" x14ac:dyDescent="0.2">
      <c r="B222" s="34"/>
      <c r="C222" s="34"/>
      <c r="D222" s="34"/>
      <c r="E222" s="34"/>
      <c r="F222" s="34"/>
      <c r="G222" s="34"/>
      <c r="H222" s="35"/>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row>
    <row r="223" spans="1:39" x14ac:dyDescent="0.2">
      <c r="B223" s="34"/>
      <c r="C223" s="34" t="s">
        <v>662</v>
      </c>
      <c r="D223" s="34"/>
      <c r="E223" s="34"/>
      <c r="F223" s="34"/>
      <c r="G223" s="34"/>
      <c r="H223" s="35"/>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row>
    <row r="224" spans="1:39" x14ac:dyDescent="0.2">
      <c r="B224" s="34"/>
      <c r="C224" s="34" t="s">
        <v>663</v>
      </c>
      <c r="D224" s="34"/>
      <c r="E224" s="34"/>
      <c r="F224" s="34"/>
      <c r="G224" s="34"/>
      <c r="H224" s="35"/>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row>
    <row r="225" spans="2:38" x14ac:dyDescent="0.2">
      <c r="B225" s="34"/>
      <c r="C225" s="34"/>
      <c r="D225" s="34"/>
      <c r="E225" s="34"/>
      <c r="F225" s="34"/>
      <c r="G225" s="34"/>
      <c r="H225" s="35"/>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row>
    <row r="226" spans="2:38" x14ac:dyDescent="0.2">
      <c r="B226" s="27"/>
      <c r="C226" s="27"/>
      <c r="D226" s="27"/>
      <c r="E226" s="27"/>
      <c r="F226" s="27"/>
      <c r="G226" s="27"/>
      <c r="H226" s="36"/>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row>
    <row r="228" spans="2:38" x14ac:dyDescent="0.2">
      <c r="B228" s="39"/>
      <c r="AA228" s="39"/>
    </row>
  </sheetData>
  <sheetProtection password="E5D2" sheet="1" objects="1" scenarios="1" formatRows="0"/>
  <dataConsolidate/>
  <mergeCells count="890">
    <mergeCell ref="H32:H34"/>
    <mergeCell ref="I210:AL210"/>
    <mergeCell ref="O124:O126"/>
    <mergeCell ref="R124:R126"/>
    <mergeCell ref="AG119:AI119"/>
    <mergeCell ref="AJ143:AL143"/>
    <mergeCell ref="AJ127:AL127"/>
    <mergeCell ref="AD107:AF107"/>
    <mergeCell ref="AD108:AF108"/>
    <mergeCell ref="AD109:AF109"/>
    <mergeCell ref="AD110:AF110"/>
    <mergeCell ref="AJ132:AL132"/>
    <mergeCell ref="AJ126:AL126"/>
    <mergeCell ref="AJ124:AL124"/>
    <mergeCell ref="AJ125:AL125"/>
    <mergeCell ref="AJ118:AL118"/>
    <mergeCell ref="AJ115:AL115"/>
    <mergeCell ref="AG112:AI112"/>
    <mergeCell ref="AG113:AI113"/>
    <mergeCell ref="AJ109:AL109"/>
    <mergeCell ref="H35:H37"/>
    <mergeCell ref="AG35:AG37"/>
    <mergeCell ref="AJ35:AJ37"/>
    <mergeCell ref="AJ93:AL93"/>
    <mergeCell ref="AQ16:AS16"/>
    <mergeCell ref="AT16:AV16"/>
    <mergeCell ref="AW16:AY16"/>
    <mergeCell ref="AJ98:AL98"/>
    <mergeCell ref="AJ99:AL99"/>
    <mergeCell ref="AJ100:AL100"/>
    <mergeCell ref="AJ101:AL101"/>
    <mergeCell ref="AJ89:AL89"/>
    <mergeCell ref="I90:AL90"/>
    <mergeCell ref="I89:K89"/>
    <mergeCell ref="L89:N89"/>
    <mergeCell ref="O89:Q89"/>
    <mergeCell ref="AJ85:AL85"/>
    <mergeCell ref="AJ87:AL87"/>
    <mergeCell ref="AD79:AD81"/>
    <mergeCell ref="U79:U81"/>
    <mergeCell ref="U82:U84"/>
    <mergeCell ref="U89:W89"/>
    <mergeCell ref="AG32:AG34"/>
    <mergeCell ref="AJ32:AJ34"/>
    <mergeCell ref="AJ81:AL81"/>
    <mergeCell ref="AJ82:AL82"/>
    <mergeCell ref="AJ83:AL83"/>
    <mergeCell ref="AJ84:AL84"/>
    <mergeCell ref="BC16:BE16"/>
    <mergeCell ref="BF16:BH16"/>
    <mergeCell ref="BI16:BK16"/>
    <mergeCell ref="BL16:BN16"/>
    <mergeCell ref="L121:L123"/>
    <mergeCell ref="O121:O123"/>
    <mergeCell ref="R121:R123"/>
    <mergeCell ref="X118:Z118"/>
    <mergeCell ref="AA118:AC118"/>
    <mergeCell ref="AD118:AF118"/>
    <mergeCell ref="AG118:AI118"/>
    <mergeCell ref="AG111:AI111"/>
    <mergeCell ref="AJ116:AL116"/>
    <mergeCell ref="AG117:AI117"/>
    <mergeCell ref="AJ117:AL117"/>
    <mergeCell ref="AJ119:AL119"/>
    <mergeCell ref="AJ120:AL120"/>
    <mergeCell ref="AJ121:AL121"/>
    <mergeCell ref="AJ122:AL122"/>
    <mergeCell ref="AZ16:BB16"/>
    <mergeCell ref="AJ94:AL94"/>
    <mergeCell ref="AJ95:AL95"/>
    <mergeCell ref="AJ96:AL96"/>
    <mergeCell ref="AJ97:AL97"/>
    <mergeCell ref="BO16:BQ16"/>
    <mergeCell ref="X169:X170"/>
    <mergeCell ref="X171:X172"/>
    <mergeCell ref="AD169:AD170"/>
    <mergeCell ref="AD171:AD172"/>
    <mergeCell ref="AG169:AG170"/>
    <mergeCell ref="AG171:AG172"/>
    <mergeCell ref="AA169:AA170"/>
    <mergeCell ref="AA171:AA172"/>
    <mergeCell ref="X121:X123"/>
    <mergeCell ref="AA121:AA123"/>
    <mergeCell ref="AD121:AD123"/>
    <mergeCell ref="AG121:AG123"/>
    <mergeCell ref="X124:X126"/>
    <mergeCell ref="AA124:AA126"/>
    <mergeCell ref="AD124:AD126"/>
    <mergeCell ref="AG124:AG126"/>
    <mergeCell ref="AJ108:AL108"/>
    <mergeCell ref="AD103:AF103"/>
    <mergeCell ref="AD104:AF104"/>
    <mergeCell ref="AD105:AF105"/>
    <mergeCell ref="X119:Z119"/>
    <mergeCell ref="AA119:AC119"/>
    <mergeCell ref="AN16:AP16"/>
    <mergeCell ref="AD69:AF69"/>
    <mergeCell ref="R89:T89"/>
    <mergeCell ref="X89:Z89"/>
    <mergeCell ref="AA89:AC89"/>
    <mergeCell ref="AD89:AF89"/>
    <mergeCell ref="AG89:AI89"/>
    <mergeCell ref="AJ70:AL70"/>
    <mergeCell ref="X76:Z76"/>
    <mergeCell ref="AA76:AC76"/>
    <mergeCell ref="AD76:AF76"/>
    <mergeCell ref="AG76:AI76"/>
    <mergeCell ref="X77:Z77"/>
    <mergeCell ref="AA77:AC77"/>
    <mergeCell ref="AD77:AF77"/>
    <mergeCell ref="AG77:AI77"/>
    <mergeCell ref="AD73:AF73"/>
    <mergeCell ref="AD75:AF75"/>
    <mergeCell ref="AJ79:AL79"/>
    <mergeCell ref="AJ80:AL80"/>
    <mergeCell ref="AJ72:AL72"/>
    <mergeCell ref="AJ71:AL71"/>
    <mergeCell ref="AJ67:AL67"/>
    <mergeCell ref="AJ68:AL68"/>
    <mergeCell ref="AJ69:AL69"/>
    <mergeCell ref="H121:H123"/>
    <mergeCell ref="O134:Q134"/>
    <mergeCell ref="R134:T134"/>
    <mergeCell ref="X134:Z134"/>
    <mergeCell ref="AA134:AC134"/>
    <mergeCell ref="AD134:AF134"/>
    <mergeCell ref="AG134:AI134"/>
    <mergeCell ref="AD106:AF106"/>
    <mergeCell ref="U112:W112"/>
    <mergeCell ref="AD119:AF119"/>
    <mergeCell ref="L134:N134"/>
    <mergeCell ref="L124:L126"/>
    <mergeCell ref="AA113:AC113"/>
    <mergeCell ref="AD113:AF113"/>
    <mergeCell ref="I134:K134"/>
    <mergeCell ref="AJ73:AL73"/>
    <mergeCell ref="AJ74:AL74"/>
    <mergeCell ref="AJ75:AL75"/>
    <mergeCell ref="AJ76:AL76"/>
    <mergeCell ref="AJ77:AL77"/>
    <mergeCell ref="AJ78:AL78"/>
    <mergeCell ref="B53:E53"/>
    <mergeCell ref="U51:W51"/>
    <mergeCell ref="I79:I81"/>
    <mergeCell ref="AG82:AG84"/>
    <mergeCell ref="I82:I84"/>
    <mergeCell ref="L82:L84"/>
    <mergeCell ref="O82:O84"/>
    <mergeCell ref="R82:R84"/>
    <mergeCell ref="X82:X84"/>
    <mergeCell ref="I55:AL55"/>
    <mergeCell ref="B57:AL57"/>
    <mergeCell ref="I54:K54"/>
    <mergeCell ref="L54:N54"/>
    <mergeCell ref="O54:Q54"/>
    <mergeCell ref="R54:T54"/>
    <mergeCell ref="X54:Z54"/>
    <mergeCell ref="AA54:AC54"/>
    <mergeCell ref="AD54:AF54"/>
    <mergeCell ref="AG54:AI54"/>
    <mergeCell ref="AJ54:AL54"/>
    <mergeCell ref="B55:G55"/>
    <mergeCell ref="AJ59:AL59"/>
    <mergeCell ref="AJ60:AL60"/>
    <mergeCell ref="AJ61:AL61"/>
    <mergeCell ref="AJ62:AL62"/>
    <mergeCell ref="AJ63:AL63"/>
    <mergeCell ref="AJ64:AL64"/>
    <mergeCell ref="AJ65:AL65"/>
    <mergeCell ref="AJ66:AL66"/>
    <mergeCell ref="AJ58:AL58"/>
    <mergeCell ref="X37:Z37"/>
    <mergeCell ref="AA37:AC37"/>
    <mergeCell ref="AD37:AF37"/>
    <mergeCell ref="AA39:AC39"/>
    <mergeCell ref="AD39:AF39"/>
    <mergeCell ref="AJ47:AL47"/>
    <mergeCell ref="AJ48:AL48"/>
    <mergeCell ref="AJ44:AL44"/>
    <mergeCell ref="AJ45:AL45"/>
    <mergeCell ref="AJ46:AL46"/>
    <mergeCell ref="AG39:AI39"/>
    <mergeCell ref="AJ39:AL39"/>
    <mergeCell ref="AD52:AF52"/>
    <mergeCell ref="X51:Z51"/>
    <mergeCell ref="AA51:AC51"/>
    <mergeCell ref="AD51:AF51"/>
    <mergeCell ref="X52:Z52"/>
    <mergeCell ref="AA52:AC52"/>
    <mergeCell ref="R50:T50"/>
    <mergeCell ref="X50:Z50"/>
    <mergeCell ref="AA50:AC50"/>
    <mergeCell ref="AD50:AF50"/>
    <mergeCell ref="O39:Q39"/>
    <mergeCell ref="R39:T39"/>
    <mergeCell ref="X39:Z39"/>
    <mergeCell ref="R49:T49"/>
    <mergeCell ref="X49:Z49"/>
    <mergeCell ref="AA49:AC49"/>
    <mergeCell ref="AD49:AF49"/>
    <mergeCell ref="U37:W37"/>
    <mergeCell ref="AJ17:AL17"/>
    <mergeCell ref="AJ19:AL19"/>
    <mergeCell ref="O19:Q19"/>
    <mergeCell ref="R19:T19"/>
    <mergeCell ref="X19:Z19"/>
    <mergeCell ref="AA19:AC19"/>
    <mergeCell ref="AD19:AF19"/>
    <mergeCell ref="AG19:AI19"/>
    <mergeCell ref="R35:T35"/>
    <mergeCell ref="X35:Z35"/>
    <mergeCell ref="AA23:AC23"/>
    <mergeCell ref="AA27:AC27"/>
    <mergeCell ref="AG23:AI23"/>
    <mergeCell ref="AG24:AI24"/>
    <mergeCell ref="AG25:AI25"/>
    <mergeCell ref="AA34:AC34"/>
    <mergeCell ref="AD34:AF34"/>
    <mergeCell ref="AA35:AC35"/>
    <mergeCell ref="AD35:AF35"/>
    <mergeCell ref="AA29:AC29"/>
    <mergeCell ref="AD29:AF29"/>
    <mergeCell ref="X20:Z20"/>
    <mergeCell ref="R32:T32"/>
    <mergeCell ref="AD28:AF28"/>
    <mergeCell ref="AA28:AC28"/>
    <mergeCell ref="AJ30:AL30"/>
    <mergeCell ref="R26:T26"/>
    <mergeCell ref="X26:Z26"/>
    <mergeCell ref="AA26:AC26"/>
    <mergeCell ref="AD26:AF26"/>
    <mergeCell ref="U30:W30"/>
    <mergeCell ref="U31:W31"/>
    <mergeCell ref="U26:W26"/>
    <mergeCell ref="O18:Q18"/>
    <mergeCell ref="R18:T18"/>
    <mergeCell ref="X18:Z18"/>
    <mergeCell ref="AA18:AC18"/>
    <mergeCell ref="AD18:AF18"/>
    <mergeCell ref="AG18:AI18"/>
    <mergeCell ref="AJ18:AL18"/>
    <mergeCell ref="AA25:AC25"/>
    <mergeCell ref="AD25:AF25"/>
    <mergeCell ref="O23:Q23"/>
    <mergeCell ref="X23:Z23"/>
    <mergeCell ref="U23:W23"/>
    <mergeCell ref="U24:W24"/>
    <mergeCell ref="U25:W25"/>
    <mergeCell ref="B2:AL2"/>
    <mergeCell ref="B4:AL4"/>
    <mergeCell ref="B6:AL6"/>
    <mergeCell ref="B7:AL7"/>
    <mergeCell ref="B12:AL12"/>
    <mergeCell ref="I15:AL15"/>
    <mergeCell ref="L16:N16"/>
    <mergeCell ref="O16:Q16"/>
    <mergeCell ref="R16:T16"/>
    <mergeCell ref="X16:Z16"/>
    <mergeCell ref="AA16:AC16"/>
    <mergeCell ref="AD16:AF16"/>
    <mergeCell ref="AG16:AI16"/>
    <mergeCell ref="AJ16:AL16"/>
    <mergeCell ref="B14:H14"/>
    <mergeCell ref="B15:H15"/>
    <mergeCell ref="B16:H16"/>
    <mergeCell ref="I16:K16"/>
    <mergeCell ref="I14:R14"/>
    <mergeCell ref="U14:AD14"/>
    <mergeCell ref="C221:F221"/>
    <mergeCell ref="AD221:AI221"/>
    <mergeCell ref="B181:B185"/>
    <mergeCell ref="C181:C185"/>
    <mergeCell ref="F186:G186"/>
    <mergeCell ref="F187:G187"/>
    <mergeCell ref="B186:E186"/>
    <mergeCell ref="B187:E187"/>
    <mergeCell ref="O187:Q187"/>
    <mergeCell ref="R187:T187"/>
    <mergeCell ref="X187:Z187"/>
    <mergeCell ref="AA187:AC187"/>
    <mergeCell ref="AD187:AF187"/>
    <mergeCell ref="AG187:AI187"/>
    <mergeCell ref="I183:K183"/>
    <mergeCell ref="O183:Q183"/>
    <mergeCell ref="R183:T183"/>
    <mergeCell ref="I216:AL216"/>
    <mergeCell ref="B217:AL217"/>
    <mergeCell ref="B218:AL218"/>
    <mergeCell ref="I202:AL202"/>
    <mergeCell ref="I203:AL203"/>
    <mergeCell ref="AJ187:AL187"/>
    <mergeCell ref="I206:AL206"/>
    <mergeCell ref="E142:G142"/>
    <mergeCell ref="I204:AL204"/>
    <mergeCell ref="B176:E176"/>
    <mergeCell ref="B177:E177"/>
    <mergeCell ref="B155:B175"/>
    <mergeCell ref="B154:AL154"/>
    <mergeCell ref="AJ155:AL155"/>
    <mergeCell ref="AJ156:AL156"/>
    <mergeCell ref="AJ159:AL159"/>
    <mergeCell ref="AJ160:AL160"/>
    <mergeCell ref="AJ161:AL161"/>
    <mergeCell ref="AJ162:AL162"/>
    <mergeCell ref="AJ175:AL175"/>
    <mergeCell ref="AJ157:AL157"/>
    <mergeCell ref="AJ158:AL158"/>
    <mergeCell ref="I177:K177"/>
    <mergeCell ref="L177:N177"/>
    <mergeCell ref="O177:Q177"/>
    <mergeCell ref="R177:T177"/>
    <mergeCell ref="X177:Z177"/>
    <mergeCell ref="AA177:AC177"/>
    <mergeCell ref="AD177:AF177"/>
    <mergeCell ref="AG177:AI177"/>
    <mergeCell ref="H160:H165"/>
    <mergeCell ref="E145:G145"/>
    <mergeCell ref="E146:G146"/>
    <mergeCell ref="E147:G147"/>
    <mergeCell ref="R160:R165"/>
    <mergeCell ref="X160:X165"/>
    <mergeCell ref="O160:O165"/>
    <mergeCell ref="AJ163:AL163"/>
    <mergeCell ref="AJ164:AL164"/>
    <mergeCell ref="AJ165:AL165"/>
    <mergeCell ref="B150:E150"/>
    <mergeCell ref="F150:G150"/>
    <mergeCell ref="F151:G151"/>
    <mergeCell ref="AJ148:AL148"/>
    <mergeCell ref="AJ149:AL149"/>
    <mergeCell ref="I151:K151"/>
    <mergeCell ref="L151:N151"/>
    <mergeCell ref="O151:Q151"/>
    <mergeCell ref="R151:T151"/>
    <mergeCell ref="X151:Z151"/>
    <mergeCell ref="AA151:AC151"/>
    <mergeCell ref="AD151:AF151"/>
    <mergeCell ref="L160:L165"/>
    <mergeCell ref="I152:AL152"/>
    <mergeCell ref="AJ151:AL151"/>
    <mergeCell ref="F177:G177"/>
    <mergeCell ref="AG151:AI151"/>
    <mergeCell ref="H171:H172"/>
    <mergeCell ref="I169:I170"/>
    <mergeCell ref="I171:I172"/>
    <mergeCell ref="L169:L170"/>
    <mergeCell ref="L171:L172"/>
    <mergeCell ref="O169:O170"/>
    <mergeCell ref="O171:O172"/>
    <mergeCell ref="R169:R170"/>
    <mergeCell ref="B43:B52"/>
    <mergeCell ref="C46:C48"/>
    <mergeCell ref="C49:C51"/>
    <mergeCell ref="B39:E39"/>
    <mergeCell ref="C43:C45"/>
    <mergeCell ref="F39:G39"/>
    <mergeCell ref="U39:W39"/>
    <mergeCell ref="U49:W49"/>
    <mergeCell ref="U50:W50"/>
    <mergeCell ref="L51:N51"/>
    <mergeCell ref="E43:G43"/>
    <mergeCell ref="E44:G44"/>
    <mergeCell ref="E45:G45"/>
    <mergeCell ref="E46:G46"/>
    <mergeCell ref="E47:G47"/>
    <mergeCell ref="E51:G51"/>
    <mergeCell ref="E52:G52"/>
    <mergeCell ref="O51:Q51"/>
    <mergeCell ref="R51:T51"/>
    <mergeCell ref="L52:N52"/>
    <mergeCell ref="O52:Q52"/>
    <mergeCell ref="R52:T52"/>
    <mergeCell ref="L50:N50"/>
    <mergeCell ref="O50:Q50"/>
    <mergeCell ref="I199:AL199"/>
    <mergeCell ref="E64:G64"/>
    <mergeCell ref="O17:Q17"/>
    <mergeCell ref="R17:T17"/>
    <mergeCell ref="X17:Z17"/>
    <mergeCell ref="AA17:AC17"/>
    <mergeCell ref="AD17:AF17"/>
    <mergeCell ref="AG17:AI17"/>
    <mergeCell ref="AA20:AC20"/>
    <mergeCell ref="AD20:AF20"/>
    <mergeCell ref="AG20:AI20"/>
    <mergeCell ref="U18:W18"/>
    <mergeCell ref="U19:W19"/>
    <mergeCell ref="U20:W20"/>
    <mergeCell ref="AJ177:AL177"/>
    <mergeCell ref="AJ168:AL168"/>
    <mergeCell ref="AJ169:AL169"/>
    <mergeCell ref="AJ170:AL170"/>
    <mergeCell ref="AJ182:AL182"/>
    <mergeCell ref="AA160:AA165"/>
    <mergeCell ref="F176:G176"/>
    <mergeCell ref="AJ171:AL171"/>
    <mergeCell ref="AJ172:AL172"/>
    <mergeCell ref="R171:R172"/>
    <mergeCell ref="E76:G76"/>
    <mergeCell ref="E77:G77"/>
    <mergeCell ref="E61:G61"/>
    <mergeCell ref="I208:AL208"/>
    <mergeCell ref="I212:AL212"/>
    <mergeCell ref="I214:AL214"/>
    <mergeCell ref="F53:G53"/>
    <mergeCell ref="F54:G54"/>
    <mergeCell ref="B90:G90"/>
    <mergeCell ref="B135:G135"/>
    <mergeCell ref="B152:G152"/>
    <mergeCell ref="B178:G178"/>
    <mergeCell ref="B188:G188"/>
    <mergeCell ref="B58:B87"/>
    <mergeCell ref="C58:C87"/>
    <mergeCell ref="F88:G88"/>
    <mergeCell ref="F89:G89"/>
    <mergeCell ref="B88:E88"/>
    <mergeCell ref="B89:E89"/>
    <mergeCell ref="F133:G133"/>
    <mergeCell ref="F134:G134"/>
    <mergeCell ref="B133:E133"/>
    <mergeCell ref="I201:AL201"/>
    <mergeCell ref="AD184:AF184"/>
    <mergeCell ref="D79:D81"/>
    <mergeCell ref="O113:Q113"/>
    <mergeCell ref="R113:T113"/>
    <mergeCell ref="X113:Z113"/>
    <mergeCell ref="E87:G87"/>
    <mergeCell ref="H82:H84"/>
    <mergeCell ref="R111:T111"/>
    <mergeCell ref="O112:Q112"/>
    <mergeCell ref="R112:T112"/>
    <mergeCell ref="B92:AL92"/>
    <mergeCell ref="AA82:AA84"/>
    <mergeCell ref="AD82:AD84"/>
    <mergeCell ref="X94:Z94"/>
    <mergeCell ref="AA94:AC94"/>
    <mergeCell ref="AD94:AF94"/>
    <mergeCell ref="E93:G93"/>
    <mergeCell ref="E94:G94"/>
    <mergeCell ref="E95:G95"/>
    <mergeCell ref="E96:G96"/>
    <mergeCell ref="E97:G97"/>
    <mergeCell ref="H105:H110"/>
    <mergeCell ref="E79:E81"/>
    <mergeCell ref="E82:E84"/>
    <mergeCell ref="L39:N39"/>
    <mergeCell ref="B40:G40"/>
    <mergeCell ref="I40:AL40"/>
    <mergeCell ref="B42:AL42"/>
    <mergeCell ref="E50:G50"/>
    <mergeCell ref="I50:K50"/>
    <mergeCell ref="AJ43:AL43"/>
    <mergeCell ref="E114:G114"/>
    <mergeCell ref="E115:G115"/>
    <mergeCell ref="E78:G78"/>
    <mergeCell ref="E85:G85"/>
    <mergeCell ref="E99:G99"/>
    <mergeCell ref="E100:G100"/>
    <mergeCell ref="E101:G101"/>
    <mergeCell ref="E112:G112"/>
    <mergeCell ref="E98:G98"/>
    <mergeCell ref="E86:G86"/>
    <mergeCell ref="E65:G65"/>
    <mergeCell ref="E66:G66"/>
    <mergeCell ref="B54:E54"/>
    <mergeCell ref="E74:G74"/>
    <mergeCell ref="E75:G75"/>
    <mergeCell ref="E62:G62"/>
    <mergeCell ref="E63:G63"/>
    <mergeCell ref="L35:N35"/>
    <mergeCell ref="O35:Q35"/>
    <mergeCell ref="O28:Q28"/>
    <mergeCell ref="R28:T28"/>
    <mergeCell ref="X28:Z28"/>
    <mergeCell ref="X34:Z34"/>
    <mergeCell ref="U27:W27"/>
    <mergeCell ref="U28:W28"/>
    <mergeCell ref="U29:W29"/>
    <mergeCell ref="U35:W35"/>
    <mergeCell ref="L32:N32"/>
    <mergeCell ref="O32:Q32"/>
    <mergeCell ref="X32:Z32"/>
    <mergeCell ref="U32:W32"/>
    <mergeCell ref="U34:W34"/>
    <mergeCell ref="I27:K27"/>
    <mergeCell ref="L27:N27"/>
    <mergeCell ref="O27:Q27"/>
    <mergeCell ref="R27:T27"/>
    <mergeCell ref="X27:Z27"/>
    <mergeCell ref="O29:Q29"/>
    <mergeCell ref="L31:N31"/>
    <mergeCell ref="O31:Q31"/>
    <mergeCell ref="L33:N33"/>
    <mergeCell ref="O33:Q33"/>
    <mergeCell ref="U33:W33"/>
    <mergeCell ref="E26:E28"/>
    <mergeCell ref="E29:G29"/>
    <mergeCell ref="E30:G30"/>
    <mergeCell ref="B38:E38"/>
    <mergeCell ref="F38:G38"/>
    <mergeCell ref="O20:Q20"/>
    <mergeCell ref="R20:T20"/>
    <mergeCell ref="I36:K36"/>
    <mergeCell ref="R34:T34"/>
    <mergeCell ref="I28:K28"/>
    <mergeCell ref="L28:N28"/>
    <mergeCell ref="R23:T23"/>
    <mergeCell ref="B22:AL22"/>
    <mergeCell ref="I29:K29"/>
    <mergeCell ref="I30:K30"/>
    <mergeCell ref="I31:K31"/>
    <mergeCell ref="I32:K32"/>
    <mergeCell ref="I33:K33"/>
    <mergeCell ref="AJ20:AL20"/>
    <mergeCell ref="L37:N37"/>
    <mergeCell ref="O37:Q37"/>
    <mergeCell ref="AA33:AC33"/>
    <mergeCell ref="I34:K34"/>
    <mergeCell ref="I35:K35"/>
    <mergeCell ref="B20:C20"/>
    <mergeCell ref="D20:G20"/>
    <mergeCell ref="I23:K23"/>
    <mergeCell ref="L23:N23"/>
    <mergeCell ref="D17:E17"/>
    <mergeCell ref="B17:C17"/>
    <mergeCell ref="F17:G17"/>
    <mergeCell ref="B18:C18"/>
    <mergeCell ref="D18:E18"/>
    <mergeCell ref="F18:G18"/>
    <mergeCell ref="I20:K20"/>
    <mergeCell ref="L20:N20"/>
    <mergeCell ref="D23:D25"/>
    <mergeCell ref="E23:G23"/>
    <mergeCell ref="E24:G24"/>
    <mergeCell ref="E25:G25"/>
    <mergeCell ref="I17:K17"/>
    <mergeCell ref="I18:K18"/>
    <mergeCell ref="B19:G19"/>
    <mergeCell ref="I19:K19"/>
    <mergeCell ref="L19:N19"/>
    <mergeCell ref="L17:N17"/>
    <mergeCell ref="L18:N18"/>
    <mergeCell ref="D32:D34"/>
    <mergeCell ref="E32:E34"/>
    <mergeCell ref="D35:D37"/>
    <mergeCell ref="E35:E37"/>
    <mergeCell ref="B23:C37"/>
    <mergeCell ref="E31:G31"/>
    <mergeCell ref="AD27:AF27"/>
    <mergeCell ref="AD23:AF23"/>
    <mergeCell ref="I24:K24"/>
    <mergeCell ref="L24:N24"/>
    <mergeCell ref="O24:Q24"/>
    <mergeCell ref="R24:T24"/>
    <mergeCell ref="X24:Z24"/>
    <mergeCell ref="AA24:AC24"/>
    <mergeCell ref="AD24:AF24"/>
    <mergeCell ref="I25:K25"/>
    <mergeCell ref="L25:N25"/>
    <mergeCell ref="O25:Q25"/>
    <mergeCell ref="R25:T25"/>
    <mergeCell ref="X25:Z25"/>
    <mergeCell ref="I26:K26"/>
    <mergeCell ref="L26:N26"/>
    <mergeCell ref="O26:Q26"/>
    <mergeCell ref="D26:D28"/>
    <mergeCell ref="AD33:AF33"/>
    <mergeCell ref="L36:N36"/>
    <mergeCell ref="O36:Q36"/>
    <mergeCell ref="R36:T36"/>
    <mergeCell ref="X36:Z36"/>
    <mergeCell ref="R29:T29"/>
    <mergeCell ref="X29:Z29"/>
    <mergeCell ref="O30:Q30"/>
    <mergeCell ref="R30:T30"/>
    <mergeCell ref="L29:N29"/>
    <mergeCell ref="L30:N30"/>
    <mergeCell ref="R33:T33"/>
    <mergeCell ref="X33:Z33"/>
    <mergeCell ref="AA30:AC30"/>
    <mergeCell ref="AD30:AF30"/>
    <mergeCell ref="AA31:AC31"/>
    <mergeCell ref="AD31:AF31"/>
    <mergeCell ref="AA32:AC32"/>
    <mergeCell ref="AD32:AF32"/>
    <mergeCell ref="L34:N34"/>
    <mergeCell ref="O34:Q34"/>
    <mergeCell ref="X30:Z30"/>
    <mergeCell ref="R31:T31"/>
    <mergeCell ref="X31:Z31"/>
    <mergeCell ref="AA36:AC36"/>
    <mergeCell ref="AD36:AF36"/>
    <mergeCell ref="R37:T37"/>
    <mergeCell ref="E67:G67"/>
    <mergeCell ref="D68:D73"/>
    <mergeCell ref="E68:E73"/>
    <mergeCell ref="I49:K49"/>
    <mergeCell ref="L49:N49"/>
    <mergeCell ref="O49:Q49"/>
    <mergeCell ref="AD60:AF60"/>
    <mergeCell ref="AD63:AF63"/>
    <mergeCell ref="AD64:AF64"/>
    <mergeCell ref="AD65:AF65"/>
    <mergeCell ref="AD66:AF66"/>
    <mergeCell ref="AD67:AF67"/>
    <mergeCell ref="AD68:AF68"/>
    <mergeCell ref="AD70:AF70"/>
    <mergeCell ref="AD71:AF71"/>
    <mergeCell ref="AD72:AF72"/>
    <mergeCell ref="E58:G58"/>
    <mergeCell ref="E59:G59"/>
    <mergeCell ref="E60:G60"/>
    <mergeCell ref="U36:W36"/>
    <mergeCell ref="I37:K37"/>
    <mergeCell ref="AG94:AI94"/>
    <mergeCell ref="AD96:AF96"/>
    <mergeCell ref="AD98:AF98"/>
    <mergeCell ref="AD101:AF101"/>
    <mergeCell ref="AD102:AF102"/>
    <mergeCell ref="D105:D110"/>
    <mergeCell ref="E105:E110"/>
    <mergeCell ref="E111:G111"/>
    <mergeCell ref="D82:D84"/>
    <mergeCell ref="I105:I110"/>
    <mergeCell ref="L105:L110"/>
    <mergeCell ref="O105:O110"/>
    <mergeCell ref="R105:R110"/>
    <mergeCell ref="X105:X110"/>
    <mergeCell ref="AA105:AA110"/>
    <mergeCell ref="AG105:AG110"/>
    <mergeCell ref="U105:U110"/>
    <mergeCell ref="U111:W111"/>
    <mergeCell ref="I51:K51"/>
    <mergeCell ref="I52:K52"/>
    <mergeCell ref="E48:G48"/>
    <mergeCell ref="E49:G49"/>
    <mergeCell ref="I39:K39"/>
    <mergeCell ref="D171:D172"/>
    <mergeCell ref="E171:E172"/>
    <mergeCell ref="E173:G173"/>
    <mergeCell ref="E174:G174"/>
    <mergeCell ref="E166:F166"/>
    <mergeCell ref="D121:D123"/>
    <mergeCell ref="D124:D126"/>
    <mergeCell ref="I111:K111"/>
    <mergeCell ref="I112:K112"/>
    <mergeCell ref="I113:K113"/>
    <mergeCell ref="I121:I123"/>
    <mergeCell ref="H124:H126"/>
    <mergeCell ref="I124:I126"/>
    <mergeCell ref="E140:G140"/>
    <mergeCell ref="E141:G141"/>
    <mergeCell ref="E138:G138"/>
    <mergeCell ref="I160:I165"/>
    <mergeCell ref="E159:F159"/>
    <mergeCell ref="E143:G143"/>
    <mergeCell ref="E119:G119"/>
    <mergeCell ref="E120:G120"/>
    <mergeCell ref="E121:E123"/>
    <mergeCell ref="AJ110:AL110"/>
    <mergeCell ref="AJ111:AL111"/>
    <mergeCell ref="AJ112:AL112"/>
    <mergeCell ref="AJ113:AL113"/>
    <mergeCell ref="AJ114:AL114"/>
    <mergeCell ref="AG115:AI115"/>
    <mergeCell ref="E118:G118"/>
    <mergeCell ref="X111:Z111"/>
    <mergeCell ref="AA111:AC111"/>
    <mergeCell ref="AD111:AF111"/>
    <mergeCell ref="X112:Z112"/>
    <mergeCell ref="AA112:AC112"/>
    <mergeCell ref="AA117:AC117"/>
    <mergeCell ref="AD117:AF117"/>
    <mergeCell ref="X115:Z115"/>
    <mergeCell ref="AA115:AC115"/>
    <mergeCell ref="E116:G116"/>
    <mergeCell ref="AJ123:AL123"/>
    <mergeCell ref="I135:AL135"/>
    <mergeCell ref="AJ140:AL140"/>
    <mergeCell ref="AJ141:AL141"/>
    <mergeCell ref="AJ139:AL139"/>
    <mergeCell ref="E117:G117"/>
    <mergeCell ref="O111:Q111"/>
    <mergeCell ref="E113:G113"/>
    <mergeCell ref="AJ192:AL192"/>
    <mergeCell ref="B190:AL190"/>
    <mergeCell ref="B191:B192"/>
    <mergeCell ref="C191:C192"/>
    <mergeCell ref="R191:T191"/>
    <mergeCell ref="E175:G175"/>
    <mergeCell ref="AJ173:AL173"/>
    <mergeCell ref="AJ174:AL174"/>
    <mergeCell ref="X185:Z185"/>
    <mergeCell ref="AJ183:AL183"/>
    <mergeCell ref="AJ184:AL184"/>
    <mergeCell ref="X183:Z183"/>
    <mergeCell ref="AA183:AC183"/>
    <mergeCell ref="AD183:AF183"/>
    <mergeCell ref="AA185:AC185"/>
    <mergeCell ref="I188:AL188"/>
    <mergeCell ref="AD112:AF112"/>
    <mergeCell ref="AJ102:AL102"/>
    <mergeCell ref="AJ103:AL103"/>
    <mergeCell ref="AJ104:AL104"/>
    <mergeCell ref="AJ105:AL105"/>
    <mergeCell ref="L184:N184"/>
    <mergeCell ref="X184:Z184"/>
    <mergeCell ref="AJ181:AL181"/>
    <mergeCell ref="AJ106:AL106"/>
    <mergeCell ref="AG160:AG165"/>
    <mergeCell ref="AJ166:AL166"/>
    <mergeCell ref="AJ167:AL167"/>
    <mergeCell ref="AD160:AF160"/>
    <mergeCell ref="AD161:AF161"/>
    <mergeCell ref="AD162:AF162"/>
    <mergeCell ref="AD163:AF163"/>
    <mergeCell ref="AD164:AF164"/>
    <mergeCell ref="AD165:AF165"/>
    <mergeCell ref="AJ107:AL107"/>
    <mergeCell ref="AJ144:AL144"/>
    <mergeCell ref="AJ145:AL145"/>
    <mergeCell ref="AJ146:AL146"/>
    <mergeCell ref="AJ147:AL147"/>
    <mergeCell ref="AJ142:AL142"/>
    <mergeCell ref="O192:Q192"/>
    <mergeCell ref="AA192:AC192"/>
    <mergeCell ref="AD192:AF192"/>
    <mergeCell ref="U192:W192"/>
    <mergeCell ref="U194:W194"/>
    <mergeCell ref="U191:W191"/>
    <mergeCell ref="B93:B132"/>
    <mergeCell ref="C93:C132"/>
    <mergeCell ref="B138:B149"/>
    <mergeCell ref="C138:C149"/>
    <mergeCell ref="B137:AL137"/>
    <mergeCell ref="AJ138:AL138"/>
    <mergeCell ref="AJ134:AL134"/>
    <mergeCell ref="B151:E151"/>
    <mergeCell ref="E160:E163"/>
    <mergeCell ref="E124:E126"/>
    <mergeCell ref="E127:G127"/>
    <mergeCell ref="E132:G132"/>
    <mergeCell ref="E102:G102"/>
    <mergeCell ref="E103:G103"/>
    <mergeCell ref="E104:G104"/>
    <mergeCell ref="AD115:AF115"/>
    <mergeCell ref="E148:G148"/>
    <mergeCell ref="E149:G149"/>
    <mergeCell ref="I205:AL205"/>
    <mergeCell ref="H26:H28"/>
    <mergeCell ref="AG26:AG28"/>
    <mergeCell ref="AJ26:AJ28"/>
    <mergeCell ref="H68:H73"/>
    <mergeCell ref="I68:I73"/>
    <mergeCell ref="L68:L73"/>
    <mergeCell ref="O68:O73"/>
    <mergeCell ref="R68:R73"/>
    <mergeCell ref="X68:X73"/>
    <mergeCell ref="AA68:AA73"/>
    <mergeCell ref="AG68:AG73"/>
    <mergeCell ref="H79:H81"/>
    <mergeCell ref="L79:L81"/>
    <mergeCell ref="O79:O81"/>
    <mergeCell ref="R79:R81"/>
    <mergeCell ref="X79:X81"/>
    <mergeCell ref="AA79:AA81"/>
    <mergeCell ref="AG79:AG81"/>
    <mergeCell ref="AA194:AC194"/>
    <mergeCell ref="AD194:AF194"/>
    <mergeCell ref="AG194:AI194"/>
    <mergeCell ref="AJ194:AL194"/>
    <mergeCell ref="I195:AL195"/>
    <mergeCell ref="B199:C199"/>
    <mergeCell ref="D199:G199"/>
    <mergeCell ref="B200:C200"/>
    <mergeCell ref="D200:G200"/>
    <mergeCell ref="B201:C201"/>
    <mergeCell ref="D201:G201"/>
    <mergeCell ref="B8:AL8"/>
    <mergeCell ref="B9:AL9"/>
    <mergeCell ref="B10:AL10"/>
    <mergeCell ref="I200:AL200"/>
    <mergeCell ref="B195:G195"/>
    <mergeCell ref="E181:G181"/>
    <mergeCell ref="E182:G182"/>
    <mergeCell ref="E183:G183"/>
    <mergeCell ref="E184:G184"/>
    <mergeCell ref="E185:G185"/>
    <mergeCell ref="E191:G191"/>
    <mergeCell ref="E192:G192"/>
    <mergeCell ref="AG183:AI183"/>
    <mergeCell ref="AG185:AI185"/>
    <mergeCell ref="I191:K191"/>
    <mergeCell ref="L191:N191"/>
    <mergeCell ref="U16:W16"/>
    <mergeCell ref="U17:W17"/>
    <mergeCell ref="B202:C202"/>
    <mergeCell ref="D202:G202"/>
    <mergeCell ref="B203:C203"/>
    <mergeCell ref="D203:G203"/>
    <mergeCell ref="B204:C204"/>
    <mergeCell ref="D204:G204"/>
    <mergeCell ref="B205:C205"/>
    <mergeCell ref="D205:G205"/>
    <mergeCell ref="B206:C206"/>
    <mergeCell ref="D206:G206"/>
    <mergeCell ref="B208:C208"/>
    <mergeCell ref="D208:G208"/>
    <mergeCell ref="B212:C212"/>
    <mergeCell ref="B214:C214"/>
    <mergeCell ref="B216:C216"/>
    <mergeCell ref="D216:H216"/>
    <mergeCell ref="D212:F212"/>
    <mergeCell ref="G212:H212"/>
    <mergeCell ref="D214:F214"/>
    <mergeCell ref="G214:H214"/>
    <mergeCell ref="B210:C210"/>
    <mergeCell ref="D210:G210"/>
    <mergeCell ref="U52:W52"/>
    <mergeCell ref="U54:W54"/>
    <mergeCell ref="U68:U73"/>
    <mergeCell ref="U183:W183"/>
    <mergeCell ref="U187:W187"/>
    <mergeCell ref="U113:W113"/>
    <mergeCell ref="U121:U123"/>
    <mergeCell ref="U124:U126"/>
    <mergeCell ref="U134:W134"/>
    <mergeCell ref="U151:W151"/>
    <mergeCell ref="U160:U165"/>
    <mergeCell ref="U169:U170"/>
    <mergeCell ref="U171:U172"/>
    <mergeCell ref="U177:W177"/>
    <mergeCell ref="I178:AL178"/>
    <mergeCell ref="B180:AL180"/>
    <mergeCell ref="C155:C175"/>
    <mergeCell ref="E155:G155"/>
    <mergeCell ref="E156:G156"/>
    <mergeCell ref="E157:G157"/>
    <mergeCell ref="E158:G158"/>
    <mergeCell ref="D160:D165"/>
    <mergeCell ref="E167:G167"/>
    <mergeCell ref="E139:G139"/>
    <mergeCell ref="I192:K192"/>
    <mergeCell ref="B193:E193"/>
    <mergeCell ref="B194:E194"/>
    <mergeCell ref="F194:G194"/>
    <mergeCell ref="I194:K194"/>
    <mergeCell ref="L194:N194"/>
    <mergeCell ref="O194:Q194"/>
    <mergeCell ref="AG197:AI197"/>
    <mergeCell ref="AJ197:AL197"/>
    <mergeCell ref="B197:G197"/>
    <mergeCell ref="I197:K197"/>
    <mergeCell ref="L197:N197"/>
    <mergeCell ref="O197:Q197"/>
    <mergeCell ref="R197:T197"/>
    <mergeCell ref="U197:W197"/>
    <mergeCell ref="X197:Z197"/>
    <mergeCell ref="AA197:AC197"/>
    <mergeCell ref="AD197:AF197"/>
    <mergeCell ref="R194:T194"/>
    <mergeCell ref="F193:G193"/>
    <mergeCell ref="X194:Z194"/>
    <mergeCell ref="R192:T192"/>
    <mergeCell ref="X192:Z192"/>
    <mergeCell ref="L192:N192"/>
    <mergeCell ref="E128:G128"/>
    <mergeCell ref="AJ128:AL128"/>
    <mergeCell ref="E129:G129"/>
    <mergeCell ref="AJ129:AL129"/>
    <mergeCell ref="E130:G130"/>
    <mergeCell ref="AJ130:AL130"/>
    <mergeCell ref="E131:G131"/>
    <mergeCell ref="AJ131:AL131"/>
    <mergeCell ref="O191:Q191"/>
    <mergeCell ref="X191:Z191"/>
    <mergeCell ref="AA191:AC191"/>
    <mergeCell ref="AD191:AF191"/>
    <mergeCell ref="I187:K187"/>
    <mergeCell ref="L187:N187"/>
    <mergeCell ref="AD185:AF185"/>
    <mergeCell ref="AJ185:AL185"/>
    <mergeCell ref="I184:K184"/>
    <mergeCell ref="E144:G144"/>
    <mergeCell ref="B134:E134"/>
    <mergeCell ref="E168:G168"/>
    <mergeCell ref="D169:D170"/>
    <mergeCell ref="E169:E170"/>
    <mergeCell ref="AG184:AI184"/>
    <mergeCell ref="H169:H170"/>
  </mergeCells>
  <phoneticPr fontId="0" type="noConversion"/>
  <conditionalFormatting sqref="H29">
    <cfRule type="containsText" dxfId="2144" priority="8410" stopIfTrue="1" operator="containsText" text="X">
      <formula>NOT(ISERROR(SEARCH("X",H29)))</formula>
    </cfRule>
  </conditionalFormatting>
  <conditionalFormatting sqref="H58">
    <cfRule type="containsText" dxfId="2143" priority="8401" stopIfTrue="1" operator="containsText" text="X">
      <formula>NOT(ISERROR(SEARCH("X",H58)))</formula>
    </cfRule>
  </conditionalFormatting>
  <conditionalFormatting sqref="H59">
    <cfRule type="containsText" dxfId="2142" priority="8400" stopIfTrue="1" operator="containsText" text="X">
      <formula>NOT(ISERROR(SEARCH("X",H59)))</formula>
    </cfRule>
  </conditionalFormatting>
  <conditionalFormatting sqref="H60:H68 H82 H85">
    <cfRule type="containsText" dxfId="2141" priority="8399" stopIfTrue="1" operator="containsText" text="X">
      <formula>NOT(ISERROR(SEARCH("X",H60)))</formula>
    </cfRule>
  </conditionalFormatting>
  <conditionalFormatting sqref="H87">
    <cfRule type="containsText" dxfId="2140" priority="8398" stopIfTrue="1" operator="containsText" text="X">
      <formula>NOT(ISERROR(SEARCH("X",H87)))</formula>
    </cfRule>
  </conditionalFormatting>
  <conditionalFormatting sqref="H93">
    <cfRule type="containsText" dxfId="2139" priority="8388" stopIfTrue="1" operator="containsText" text="X">
      <formula>NOT(ISERROR(SEARCH("X",H93)))</formula>
    </cfRule>
  </conditionalFormatting>
  <conditionalFormatting sqref="H94">
    <cfRule type="containsText" dxfId="2138" priority="8387" stopIfTrue="1" operator="containsText" text="X">
      <formula>NOT(ISERROR(SEARCH("X",H94)))</formula>
    </cfRule>
  </conditionalFormatting>
  <conditionalFormatting sqref="H95:H102">
    <cfRule type="containsText" dxfId="2137" priority="8382" stopIfTrue="1" operator="containsText" text="X">
      <formula>NOT(ISERROR(SEARCH("X",H95)))</formula>
    </cfRule>
  </conditionalFormatting>
  <conditionalFormatting sqref="H103:H105 H119 H127 H132">
    <cfRule type="containsText" dxfId="2136" priority="8379" stopIfTrue="1" operator="containsText" text="X">
      <formula>NOT(ISERROR(SEARCH("X",H103)))</formula>
    </cfRule>
  </conditionalFormatting>
  <conditionalFormatting sqref="H120">
    <cfRule type="containsText" dxfId="2135" priority="8374" stopIfTrue="1" operator="containsText" text="X">
      <formula>NOT(ISERROR(SEARCH("X",H120)))</formula>
    </cfRule>
  </conditionalFormatting>
  <conditionalFormatting sqref="H138">
    <cfRule type="containsText" dxfId="2134" priority="8362" stopIfTrue="1" operator="containsText" text="X">
      <formula>NOT(ISERROR(SEARCH("X",H138)))</formula>
    </cfRule>
  </conditionalFormatting>
  <conditionalFormatting sqref="H140">
    <cfRule type="containsText" dxfId="2133" priority="8361" stopIfTrue="1" operator="containsText" text="X">
      <formula>NOT(ISERROR(SEARCH("X",H140)))</formula>
    </cfRule>
  </conditionalFormatting>
  <conditionalFormatting sqref="H141:H149">
    <cfRule type="containsText" dxfId="2132" priority="8356" stopIfTrue="1" operator="containsText" text="X">
      <formula>NOT(ISERROR(SEARCH("X",H141)))</formula>
    </cfRule>
  </conditionalFormatting>
  <conditionalFormatting sqref="H155:H156">
    <cfRule type="containsText" dxfId="2131" priority="8343" stopIfTrue="1" operator="containsText" text="X">
      <formula>NOT(ISERROR(SEARCH("X",H155)))</formula>
    </cfRule>
  </conditionalFormatting>
  <conditionalFormatting sqref="H181">
    <cfRule type="containsText" dxfId="2130" priority="8333" stopIfTrue="1" operator="containsText" text="X">
      <formula>NOT(ISERROR(SEARCH("X",H181)))</formula>
    </cfRule>
  </conditionalFormatting>
  <conditionalFormatting sqref="AG29:AG32 AG43">
    <cfRule type="cellIs" dxfId="2129" priority="7407" operator="equal">
      <formula>"X"</formula>
    </cfRule>
  </conditionalFormatting>
  <conditionalFormatting sqref="AJ29 AJ31:AJ32">
    <cfRule type="cellIs" dxfId="2128" priority="7405" operator="equal">
      <formula>"X"</formula>
    </cfRule>
  </conditionalFormatting>
  <conditionalFormatting sqref="AG47">
    <cfRule type="cellIs" dxfId="2127" priority="4562" operator="equal">
      <formula>"X"</formula>
    </cfRule>
  </conditionalFormatting>
  <conditionalFormatting sqref="O47">
    <cfRule type="cellIs" dxfId="2126" priority="4557" operator="equal">
      <formula>"X"</formula>
    </cfRule>
  </conditionalFormatting>
  <conditionalFormatting sqref="I48">
    <cfRule type="cellIs" dxfId="2125" priority="4526" operator="equal">
      <formula>"X"</formula>
    </cfRule>
  </conditionalFormatting>
  <conditionalFormatting sqref="L47">
    <cfRule type="cellIs" dxfId="2124" priority="4559" operator="equal">
      <formula>"X"</formula>
    </cfRule>
  </conditionalFormatting>
  <conditionalFormatting sqref="AA47">
    <cfRule type="cellIs" dxfId="2123" priority="4554" operator="equal">
      <formula>"X"</formula>
    </cfRule>
  </conditionalFormatting>
  <conditionalFormatting sqref="R47">
    <cfRule type="cellIs" dxfId="2122" priority="4556" operator="equal">
      <formula>"X"</formula>
    </cfRule>
  </conditionalFormatting>
  <conditionalFormatting sqref="R48">
    <cfRule type="cellIs" dxfId="2121" priority="4521" operator="equal">
      <formula>"X"</formula>
    </cfRule>
  </conditionalFormatting>
  <conditionalFormatting sqref="L48">
    <cfRule type="cellIs" dxfId="2120" priority="4524" operator="equal">
      <formula>"X"</formula>
    </cfRule>
  </conditionalFormatting>
  <conditionalFormatting sqref="AA48">
    <cfRule type="cellIs" dxfId="2119" priority="4519" operator="equal">
      <formula>"X"</formula>
    </cfRule>
  </conditionalFormatting>
  <conditionalFormatting sqref="AG48">
    <cfRule type="cellIs" dxfId="2118" priority="4527" operator="equal">
      <formula>"X"</formula>
    </cfRule>
  </conditionalFormatting>
  <conditionalFormatting sqref="O48">
    <cfRule type="cellIs" dxfId="2117" priority="4522" operator="equal">
      <formula>"X"</formula>
    </cfRule>
  </conditionalFormatting>
  <conditionalFormatting sqref="X48">
    <cfRule type="cellIs" dxfId="2116" priority="4520" operator="equal">
      <formula>"X"</formula>
    </cfRule>
  </conditionalFormatting>
  <conditionalFormatting sqref="AG52">
    <cfRule type="cellIs" dxfId="2115" priority="4477" operator="equal">
      <formula>"X"</formula>
    </cfRule>
  </conditionalFormatting>
  <conditionalFormatting sqref="AJ49:AJ51">
    <cfRule type="cellIs" dxfId="2114" priority="4473" operator="equal">
      <formula>"X"</formula>
    </cfRule>
  </conditionalFormatting>
  <conditionalFormatting sqref="AK26 AH26">
    <cfRule type="expression" dxfId="2113" priority="8426" stopIfTrue="1">
      <formula>AND($H26="X",AH20&lt;&gt;0)</formula>
    </cfRule>
  </conditionalFormatting>
  <conditionalFormatting sqref="AK27">
    <cfRule type="expression" dxfId="2112" priority="8429" stopIfTrue="1">
      <formula>AND($H27="X",#REF!&lt;&gt;0)</formula>
    </cfRule>
  </conditionalFormatting>
  <conditionalFormatting sqref="AL25">
    <cfRule type="expression" dxfId="2111" priority="4799">
      <formula>AND($H25="X",AJ$17&lt;&gt;0)</formula>
    </cfRule>
    <cfRule type="expression" dxfId="2110" priority="4800">
      <formula>AND(AK25&lt;&gt;0,AJ$17&lt;&gt;0)</formula>
    </cfRule>
    <cfRule type="expression" dxfId="2109" priority="4801">
      <formula>OR(AK25=0,AJ$17=0)</formula>
    </cfRule>
  </conditionalFormatting>
  <conditionalFormatting sqref="AL24">
    <cfRule type="expression" dxfId="2108" priority="4796">
      <formula>AND($H$24="X",AJ$17&lt;&gt;0)</formula>
    </cfRule>
    <cfRule type="expression" dxfId="2107" priority="4797">
      <formula>AND(AK24&lt;&gt;0,AJ$17&lt;&gt;0)</formula>
    </cfRule>
    <cfRule type="expression" dxfId="2106" priority="4798">
      <formula>OR(AK24=0,AJ$17=0)</formula>
    </cfRule>
  </conditionalFormatting>
  <conditionalFormatting sqref="AJ23">
    <cfRule type="cellIs" dxfId="2105" priority="4795" operator="equal">
      <formula>"X"</formula>
    </cfRule>
  </conditionalFormatting>
  <conditionalFormatting sqref="AJ24:AJ25">
    <cfRule type="cellIs" dxfId="2104" priority="4794" operator="equal">
      <formula>"X"</formula>
    </cfRule>
  </conditionalFormatting>
  <conditionalFormatting sqref="AK23:AK25">
    <cfRule type="expression" dxfId="2103" priority="4802" stopIfTrue="1">
      <formula>AND($H23="X",AK17&lt;&gt;0)</formula>
    </cfRule>
  </conditionalFormatting>
  <conditionalFormatting sqref="AL23">
    <cfRule type="expression" dxfId="2102" priority="4803">
      <formula>AND($H$23="X",AJ$17&lt;&gt;0)</formula>
    </cfRule>
    <cfRule type="expression" dxfId="2101" priority="4804">
      <formula>AND(AK23&lt;&gt;0,AJ$17&lt;&gt;0)</formula>
    </cfRule>
    <cfRule type="expression" dxfId="2100" priority="4805">
      <formula>OR(AK23=0,AJ$17=0)</formula>
    </cfRule>
  </conditionalFormatting>
  <conditionalFormatting sqref="AL26">
    <cfRule type="expression" dxfId="2099" priority="4786">
      <formula>AND($H26="X",AJ$17&lt;&gt;0)</formula>
    </cfRule>
    <cfRule type="expression" dxfId="2098" priority="4787">
      <formula>AND(AK26&lt;&gt;0,AJ$17&lt;&gt;0)</formula>
    </cfRule>
    <cfRule type="expression" dxfId="2097" priority="4788">
      <formula>OR(AK26=0,AJ$17=0)</formula>
    </cfRule>
  </conditionalFormatting>
  <conditionalFormatting sqref="AI26">
    <cfRule type="expression" dxfId="2096" priority="8256">
      <formula>AND($H26="X",AG$17&lt;&gt;0)</formula>
    </cfRule>
    <cfRule type="expression" dxfId="2095" priority="8257">
      <formula>AND(AH26&lt;&gt;0,AG$17&lt;&gt;0)</formula>
    </cfRule>
    <cfRule type="expression" dxfId="2094" priority="8258">
      <formula>OR(AH26=0,AG$17=0)</formula>
    </cfRule>
  </conditionalFormatting>
  <conditionalFormatting sqref="AI27">
    <cfRule type="expression" dxfId="2093" priority="4780">
      <formula>AND($H27="X",AG$17&lt;&gt;0)</formula>
    </cfRule>
    <cfRule type="expression" dxfId="2092" priority="4781">
      <formula>AND(AH27&lt;&gt;0,AG$17&lt;&gt;0)</formula>
    </cfRule>
    <cfRule type="expression" dxfId="2091" priority="4782">
      <formula>OR(AH27=0,AG$17=0)</formula>
    </cfRule>
  </conditionalFormatting>
  <conditionalFormatting sqref="AI28">
    <cfRule type="expression" dxfId="2090" priority="4777">
      <formula>AND($H28="X",AG$17&lt;&gt;0)</formula>
    </cfRule>
    <cfRule type="expression" dxfId="2089" priority="4778">
      <formula>AND(AH28&lt;&gt;0,AG$17&lt;&gt;0)</formula>
    </cfRule>
    <cfRule type="expression" dxfId="2088" priority="4779">
      <formula>OR(AH28=0,AG$17=0)</formula>
    </cfRule>
  </conditionalFormatting>
  <conditionalFormatting sqref="AI29">
    <cfRule type="expression" dxfId="2087" priority="4774">
      <formula>AND($H29="X",AG$17&lt;&gt;0)</formula>
    </cfRule>
    <cfRule type="expression" dxfId="2086" priority="4775">
      <formula>AND(AH29&lt;&gt;0,AG$17&lt;&gt;0)</formula>
    </cfRule>
    <cfRule type="expression" dxfId="2085" priority="4776">
      <formula>OR(AH29=0,AG$17=0)</formula>
    </cfRule>
  </conditionalFormatting>
  <conditionalFormatting sqref="AI30">
    <cfRule type="expression" dxfId="2084" priority="4771">
      <formula>AND($H30="X",AG$17&lt;&gt;0)</formula>
    </cfRule>
    <cfRule type="expression" dxfId="2083" priority="4772">
      <formula>AND(AH30&lt;&gt;0,AG$17&lt;&gt;0)</formula>
    </cfRule>
    <cfRule type="expression" dxfId="2082" priority="4773">
      <formula>OR(AH30=0,AG$17=0)</formula>
    </cfRule>
  </conditionalFormatting>
  <conditionalFormatting sqref="AI31">
    <cfRule type="expression" dxfId="2081" priority="4768">
      <formula>AND($H31="X",AG$17&lt;&gt;0)</formula>
    </cfRule>
    <cfRule type="expression" dxfId="2080" priority="4769">
      <formula>AND(AH31&lt;&gt;0,AG$17&lt;&gt;0)</formula>
    </cfRule>
    <cfRule type="expression" dxfId="2079" priority="4770">
      <formula>OR(AH31=0,AG$17=0)</formula>
    </cfRule>
  </conditionalFormatting>
  <conditionalFormatting sqref="AI32">
    <cfRule type="expression" dxfId="2078" priority="4765">
      <formula>AND($H32="X",AG$17&lt;&gt;0)</formula>
    </cfRule>
    <cfRule type="expression" dxfId="2077" priority="4766">
      <formula>AND(AH32&lt;&gt;0,AG$17&lt;&gt;0)</formula>
    </cfRule>
    <cfRule type="expression" dxfId="2076" priority="4767">
      <formula>OR(AH32=0,AG$17=0)</formula>
    </cfRule>
  </conditionalFormatting>
  <conditionalFormatting sqref="AI33">
    <cfRule type="expression" dxfId="2075" priority="2105">
      <formula>AND($H33="X",AG$17&lt;&gt;0)</formula>
    </cfRule>
    <cfRule type="expression" dxfId="2074" priority="4762">
      <formula>AND(AH33&lt;&gt;0,AG$17&lt;&gt;0)</formula>
    </cfRule>
    <cfRule type="expression" dxfId="2073" priority="4764">
      <formula>OR(AH33=0,AG$17=0)</formula>
    </cfRule>
  </conditionalFormatting>
  <conditionalFormatting sqref="AI34">
    <cfRule type="expression" dxfId="2072" priority="4759">
      <formula>AND($H34="X",AG$17&lt;&gt;0)</formula>
    </cfRule>
    <cfRule type="expression" dxfId="2071" priority="4760">
      <formula>AND(AH34&lt;&gt;0,AG$17&lt;&gt;0)</formula>
    </cfRule>
    <cfRule type="expression" dxfId="2070" priority="4761">
      <formula>OR(AH34=0,AG$17=0)</formula>
    </cfRule>
  </conditionalFormatting>
  <conditionalFormatting sqref="AI35">
    <cfRule type="expression" dxfId="2069" priority="4756">
      <formula>AND($H35="X",AG$17&lt;&gt;0)</formula>
    </cfRule>
    <cfRule type="expression" dxfId="2068" priority="4757">
      <formula>AND(AH35&lt;&gt;0,AG$17&lt;&gt;0)</formula>
    </cfRule>
    <cfRule type="expression" dxfId="2067" priority="4758">
      <formula>OR(AH35=0,AG$17=0)</formula>
    </cfRule>
  </conditionalFormatting>
  <conditionalFormatting sqref="AI36">
    <cfRule type="expression" dxfId="2066" priority="4753">
      <formula>AND($H36="X",AG$17&lt;&gt;0)</formula>
    </cfRule>
    <cfRule type="expression" dxfId="2065" priority="4754">
      <formula>AND(AH36&lt;&gt;0,AG$17&lt;&gt;0)</formula>
    </cfRule>
    <cfRule type="expression" dxfId="2064" priority="4755">
      <formula>OR(AH36=0,AG$17=0)</formula>
    </cfRule>
  </conditionalFormatting>
  <conditionalFormatting sqref="AI37">
    <cfRule type="expression" dxfId="2063" priority="4750">
      <formula>AND($H37="X",AG$17&lt;&gt;0)</formula>
    </cfRule>
    <cfRule type="expression" dxfId="2062" priority="4751">
      <formula>AND(AH37&lt;&gt;0,AG$17&lt;&gt;0)</formula>
    </cfRule>
    <cfRule type="expression" dxfId="2061" priority="4752">
      <formula>OR(AH37=0,AG$17=0)</formula>
    </cfRule>
  </conditionalFormatting>
  <conditionalFormatting sqref="AL27">
    <cfRule type="expression" dxfId="2060" priority="4747">
      <formula>AND($H27="X",AJ$17&lt;&gt;0)</formula>
    </cfRule>
    <cfRule type="expression" dxfId="2059" priority="4748">
      <formula>AND(AK27&lt;&gt;0,AJ$17&lt;&gt;0)</formula>
    </cfRule>
    <cfRule type="expression" dxfId="2058" priority="4749">
      <formula>OR(AK27=0,AJ$17=0)</formula>
    </cfRule>
  </conditionalFormatting>
  <conditionalFormatting sqref="AL28">
    <cfRule type="expression" dxfId="2057" priority="4744">
      <formula>AND($H28="X",AJ$17&lt;&gt;0)</formula>
    </cfRule>
    <cfRule type="expression" dxfId="2056" priority="4745">
      <formula>AND(AK28&lt;&gt;0,AJ$17&lt;&gt;0)</formula>
    </cfRule>
    <cfRule type="expression" dxfId="2055" priority="4746">
      <formula>OR(AK28=0,AJ$17=0)</formula>
    </cfRule>
  </conditionalFormatting>
  <conditionalFormatting sqref="AL29">
    <cfRule type="expression" dxfId="2054" priority="4741">
      <formula>AND($H29="X",AJ$17&lt;&gt;0)</formula>
    </cfRule>
    <cfRule type="expression" dxfId="2053" priority="4742">
      <formula>AND(AK29&lt;&gt;0,AJ$17&lt;&gt;0)</formula>
    </cfRule>
    <cfRule type="expression" dxfId="2052" priority="4743">
      <formula>OR(AK29=0,AJ$17=0)</formula>
    </cfRule>
  </conditionalFormatting>
  <conditionalFormatting sqref="AL31">
    <cfRule type="expression" dxfId="2051" priority="4735">
      <formula>AND($H31="X",AJ$17&lt;&gt;0)</formula>
    </cfRule>
    <cfRule type="expression" dxfId="2050" priority="4736">
      <formula>AND(AK31&lt;&gt;0,AJ$17&lt;&gt;0)</formula>
    </cfRule>
    <cfRule type="expression" dxfId="2049" priority="4737">
      <formula>OR(AK31=0,AJ$17=0)</formula>
    </cfRule>
  </conditionalFormatting>
  <conditionalFormatting sqref="AL32">
    <cfRule type="expression" dxfId="2048" priority="4732">
      <formula>AND($H32="X",AJ$17&lt;&gt;0)</formula>
    </cfRule>
    <cfRule type="expression" dxfId="2047" priority="4733">
      <formula>AND(AK32&lt;&gt;0,AJ$17&lt;&gt;0)</formula>
    </cfRule>
    <cfRule type="expression" dxfId="2046" priority="4734">
      <formula>OR(AK32=0,AJ$17=0)</formula>
    </cfRule>
  </conditionalFormatting>
  <conditionalFormatting sqref="AL33">
    <cfRule type="expression" dxfId="2045" priority="4729">
      <formula>AND($H33="X",AJ$17&lt;&gt;0)</formula>
    </cfRule>
    <cfRule type="expression" dxfId="2044" priority="4730">
      <formula>AND(AK33&lt;&gt;0,AJ$17&lt;&gt;0)</formula>
    </cfRule>
    <cfRule type="expression" dxfId="2043" priority="4731">
      <formula>OR(AK33=0,AJ$17=0)</formula>
    </cfRule>
  </conditionalFormatting>
  <conditionalFormatting sqref="AL34">
    <cfRule type="expression" dxfId="2042" priority="4726">
      <formula>AND($H34="X",AJ$17&lt;&gt;0)</formula>
    </cfRule>
    <cfRule type="expression" dxfId="2041" priority="4727">
      <formula>AND(AK34&lt;&gt;0,AJ$17&lt;&gt;0)</formula>
    </cfRule>
    <cfRule type="expression" dxfId="2040" priority="4728">
      <formula>OR(AK34=0,AJ$17=0)</formula>
    </cfRule>
  </conditionalFormatting>
  <conditionalFormatting sqref="AL35">
    <cfRule type="expression" dxfId="2039" priority="4723">
      <formula>AND($H35="X",AJ$17&lt;&gt;0)</formula>
    </cfRule>
    <cfRule type="expression" dxfId="2038" priority="4724">
      <formula>AND(AK35&lt;&gt;0,AJ$17&lt;&gt;0)</formula>
    </cfRule>
    <cfRule type="expression" dxfId="2037" priority="4725">
      <formula>OR(AK35=0,AJ$17=0)</formula>
    </cfRule>
  </conditionalFormatting>
  <conditionalFormatting sqref="AL36">
    <cfRule type="expression" dxfId="2036" priority="4720">
      <formula>AND($H36="X",AJ$17&lt;&gt;0)</formula>
    </cfRule>
    <cfRule type="expression" dxfId="2035" priority="4721">
      <formula>AND(AK36&lt;&gt;0,AJ$17&lt;&gt;0)</formula>
    </cfRule>
    <cfRule type="expression" dxfId="2034" priority="4722">
      <formula>OR(AK36=0,AJ$17=0)</formula>
    </cfRule>
  </conditionalFormatting>
  <conditionalFormatting sqref="AL37">
    <cfRule type="expression" dxfId="2033" priority="4717">
      <formula>AND($H37="X",AJ$17&lt;&gt;0)</formula>
    </cfRule>
    <cfRule type="expression" dxfId="2032" priority="4718">
      <formula>AND(AK37&lt;&gt;0,AJ$17&lt;&gt;0)</formula>
    </cfRule>
    <cfRule type="expression" dxfId="2031" priority="4719">
      <formula>OR(AK37=0,AJ$17=0)</formula>
    </cfRule>
  </conditionalFormatting>
  <conditionalFormatting sqref="H49:H52">
    <cfRule type="containsText" dxfId="2030" priority="4712" stopIfTrue="1" operator="containsText" text="X">
      <formula>NOT(ISERROR(SEARCH("X",H49)))</formula>
    </cfRule>
  </conditionalFormatting>
  <conditionalFormatting sqref="I43">
    <cfRule type="cellIs" dxfId="2029" priority="4705" operator="equal">
      <formula>"X"</formula>
    </cfRule>
  </conditionalFormatting>
  <conditionalFormatting sqref="AD43">
    <cfRule type="cellIs" dxfId="2028" priority="4693" operator="equal">
      <formula>"X"</formula>
    </cfRule>
  </conditionalFormatting>
  <conditionalFormatting sqref="L43">
    <cfRule type="cellIs" dxfId="2027" priority="4703" operator="equal">
      <formula>"X"</formula>
    </cfRule>
  </conditionalFormatting>
  <conditionalFormatting sqref="O43">
    <cfRule type="cellIs" dxfId="2026" priority="4701" operator="equal">
      <formula>"X"</formula>
    </cfRule>
  </conditionalFormatting>
  <conditionalFormatting sqref="R43">
    <cfRule type="cellIs" dxfId="2025" priority="4699" operator="equal">
      <formula>"X"</formula>
    </cfRule>
  </conditionalFormatting>
  <conditionalFormatting sqref="X43">
    <cfRule type="cellIs" dxfId="2024" priority="4697" operator="equal">
      <formula>"X"</formula>
    </cfRule>
  </conditionalFormatting>
  <conditionalFormatting sqref="AA43">
    <cfRule type="cellIs" dxfId="2023" priority="4695" operator="equal">
      <formula>"X"</formula>
    </cfRule>
  </conditionalFormatting>
  <conditionalFormatting sqref="K43 K105:K110 Z105:Z110 AC105:AC110 AI105:AI110 Q105:Q110 T105:T110 Z114 AC114 AF114 AI114 AC116 AF116 AI116 Z120 AC120 AF120 AI120 K114:K120 N105:N120 Q114:Q120 T114:T120 Z116:Z117 K138 N138 Z138 AC138 AF138 AI138 Q138 T138 AF155:AF159 K155:K175 N155:N175 Z155:Z175 AC155:AC175 AF166:AF175 AI155:AI175 Q155:Q175 T155:T175 K181:K182 Z181:Z182 AC181:AC182 AF181:AF182 AI181:AI182 Q181:Q182 T181:T182 N181:N183 AC184 K185 N185 Q184:Q185 T184:T185 AL191 AI191:AI192 T127 Q127 N127 K127 AI127 AF127 AC127 Z127 K140:K149 N140:N149 Q140:Q149 T140:T149 Z140:Z149 AC140:AC149 AF140:AF149 AI140:AI149">
    <cfRule type="expression" dxfId="2022" priority="4690">
      <formula>AND($H43="X",I$17&lt;&gt;0)</formula>
    </cfRule>
    <cfRule type="expression" dxfId="2021" priority="4691">
      <formula>AND(J43&lt;&gt;0,I$17&lt;&gt;0)</formula>
    </cfRule>
    <cfRule type="expression" dxfId="2020" priority="4692">
      <formula>OR(J43=0,I$17=0)</formula>
    </cfRule>
  </conditionalFormatting>
  <conditionalFormatting sqref="N43">
    <cfRule type="expression" dxfId="2019" priority="4687">
      <formula>AND($H43="X",L$17&lt;&gt;0)</formula>
    </cfRule>
    <cfRule type="expression" dxfId="2018" priority="4688">
      <formula>AND(M43&lt;&gt;0,L$17&lt;&gt;0)</formula>
    </cfRule>
    <cfRule type="expression" dxfId="2017" priority="4689">
      <formula>OR(M43=0,L$17=0)</formula>
    </cfRule>
  </conditionalFormatting>
  <conditionalFormatting sqref="Q43">
    <cfRule type="expression" dxfId="2016" priority="4684">
      <formula>AND($H43="X",O$17&lt;&gt;0)</formula>
    </cfRule>
    <cfRule type="expression" dxfId="2015" priority="4685">
      <formula>AND(P43&lt;&gt;0,O$17&lt;&gt;0)</formula>
    </cfRule>
    <cfRule type="expression" dxfId="2014" priority="4686">
      <formula>OR(P43=0,O$17=0)</formula>
    </cfRule>
  </conditionalFormatting>
  <conditionalFormatting sqref="T43">
    <cfRule type="expression" dxfId="2013" priority="4681">
      <formula>AND($H43="X",R$17&lt;&gt;0)</formula>
    </cfRule>
    <cfRule type="expression" dxfId="2012" priority="4682">
      <formula>AND(S43&lt;&gt;0,R$17&lt;&gt;0)</formula>
    </cfRule>
    <cfRule type="expression" dxfId="2011" priority="4683">
      <formula>OR(S43=0,R$17=0)</formula>
    </cfRule>
  </conditionalFormatting>
  <conditionalFormatting sqref="Z43">
    <cfRule type="expression" dxfId="2010" priority="4678">
      <formula>AND($H43="X",X$17&lt;&gt;0)</formula>
    </cfRule>
    <cfRule type="expression" dxfId="2009" priority="4679">
      <formula>AND(Y43&lt;&gt;0,X$17&lt;&gt;0)</formula>
    </cfRule>
    <cfRule type="expression" dxfId="2008" priority="4680">
      <formula>OR(Y43=0,X$17=0)</formula>
    </cfRule>
  </conditionalFormatting>
  <conditionalFormatting sqref="AC43">
    <cfRule type="expression" dxfId="2007" priority="4675">
      <formula>AND($H43="X",AA$17&lt;&gt;0)</formula>
    </cfRule>
    <cfRule type="expression" dxfId="2006" priority="4676">
      <formula>AND(AB43&lt;&gt;0,AA$17&lt;&gt;0)</formula>
    </cfRule>
    <cfRule type="expression" dxfId="2005" priority="4677">
      <formula>OR(AB43=0,AA$17=0)</formula>
    </cfRule>
  </conditionalFormatting>
  <conditionalFormatting sqref="AF43">
    <cfRule type="expression" dxfId="2004" priority="4672">
      <formula>AND($H43="X",AD$17&lt;&gt;0)</formula>
    </cfRule>
    <cfRule type="expression" dxfId="2003" priority="4673">
      <formula>AND(AE43&lt;&gt;0,AD$17&lt;&gt;0)</formula>
    </cfRule>
    <cfRule type="expression" dxfId="2002" priority="4674">
      <formula>OR(AE43=0,AD$17=0)</formula>
    </cfRule>
  </conditionalFormatting>
  <conditionalFormatting sqref="AI43">
    <cfRule type="expression" dxfId="2001" priority="4669">
      <formula>AND($H43="X",AG$17&lt;&gt;0)</formula>
    </cfRule>
    <cfRule type="expression" dxfId="2000" priority="4670">
      <formula>AND(AH43&lt;&gt;0,AG$17&lt;&gt;0)</formula>
    </cfRule>
    <cfRule type="expression" dxfId="1999" priority="4671">
      <formula>OR(AH43=0,AG$17=0)</formula>
    </cfRule>
  </conditionalFormatting>
  <conditionalFormatting sqref="AG44">
    <cfRule type="cellIs" dxfId="1998" priority="4667" operator="equal">
      <formula>"X"</formula>
    </cfRule>
  </conditionalFormatting>
  <conditionalFormatting sqref="I44">
    <cfRule type="cellIs" dxfId="1997" priority="4666" operator="equal">
      <formula>"X"</formula>
    </cfRule>
  </conditionalFormatting>
  <conditionalFormatting sqref="L44">
    <cfRule type="cellIs" dxfId="1996" priority="4664" operator="equal">
      <formula>"X"</formula>
    </cfRule>
  </conditionalFormatting>
  <conditionalFormatting sqref="O44">
    <cfRule type="cellIs" dxfId="1995" priority="4662" operator="equal">
      <formula>"X"</formula>
    </cfRule>
  </conditionalFormatting>
  <conditionalFormatting sqref="R44">
    <cfRule type="cellIs" dxfId="1994" priority="4661" operator="equal">
      <formula>"X"</formula>
    </cfRule>
  </conditionalFormatting>
  <conditionalFormatting sqref="X44">
    <cfRule type="cellIs" dxfId="1993" priority="4660" operator="equal">
      <formula>"X"</formula>
    </cfRule>
  </conditionalFormatting>
  <conditionalFormatting sqref="AA44">
    <cfRule type="cellIs" dxfId="1992" priority="4659" operator="equal">
      <formula>"X"</formula>
    </cfRule>
  </conditionalFormatting>
  <conditionalFormatting sqref="AD44">
    <cfRule type="cellIs" dxfId="1991" priority="4658" operator="equal">
      <formula>"X"</formula>
    </cfRule>
  </conditionalFormatting>
  <conditionalFormatting sqref="K44">
    <cfRule type="expression" dxfId="1990" priority="4655">
      <formula>AND($H44="X",I$17&lt;&gt;0)</formula>
    </cfRule>
    <cfRule type="expression" dxfId="1989" priority="4656">
      <formula>AND(J44&lt;&gt;0,I$17&lt;&gt;0)</formula>
    </cfRule>
    <cfRule type="expression" dxfId="1988" priority="4657">
      <formula>OR(J44=0,I$17=0)</formula>
    </cfRule>
  </conditionalFormatting>
  <conditionalFormatting sqref="N44">
    <cfRule type="expression" dxfId="1987" priority="4652">
      <formula>AND($H44="X",L$17&lt;&gt;0)</formula>
    </cfRule>
    <cfRule type="expression" dxfId="1986" priority="4653">
      <formula>AND(M44&lt;&gt;0,L$17&lt;&gt;0)</formula>
    </cfRule>
    <cfRule type="expression" dxfId="1985" priority="4654">
      <formula>OR(M44=0,L$17=0)</formula>
    </cfRule>
  </conditionalFormatting>
  <conditionalFormatting sqref="Q44">
    <cfRule type="expression" dxfId="1984" priority="4649">
      <formula>AND($H44="X",O$17&lt;&gt;0)</formula>
    </cfRule>
    <cfRule type="expression" dxfId="1983" priority="4650">
      <formula>AND(P44&lt;&gt;0,O$17&lt;&gt;0)</formula>
    </cfRule>
    <cfRule type="expression" dxfId="1982" priority="4651">
      <formula>OR(P44=0,O$17=0)</formula>
    </cfRule>
  </conditionalFormatting>
  <conditionalFormatting sqref="T44">
    <cfRule type="expression" dxfId="1981" priority="4646">
      <formula>AND($H44="X",R$17&lt;&gt;0)</formula>
    </cfRule>
    <cfRule type="expression" dxfId="1980" priority="4647">
      <formula>AND(S44&lt;&gt;0,R$17&lt;&gt;0)</formula>
    </cfRule>
    <cfRule type="expression" dxfId="1979" priority="4648">
      <formula>OR(S44=0,R$17=0)</formula>
    </cfRule>
  </conditionalFormatting>
  <conditionalFormatting sqref="Z44">
    <cfRule type="expression" dxfId="1978" priority="4643">
      <formula>AND($H44="X",X$17&lt;&gt;0)</formula>
    </cfRule>
    <cfRule type="expression" dxfId="1977" priority="4644">
      <formula>AND(Y44&lt;&gt;0,X$17&lt;&gt;0)</formula>
    </cfRule>
    <cfRule type="expression" dxfId="1976" priority="4645">
      <formula>OR(Y44=0,X$17=0)</formula>
    </cfRule>
  </conditionalFormatting>
  <conditionalFormatting sqref="AC44">
    <cfRule type="expression" dxfId="1975" priority="4640">
      <formula>AND($H44="X",AA$17&lt;&gt;0)</formula>
    </cfRule>
    <cfRule type="expression" dxfId="1974" priority="4641">
      <formula>AND(AB44&lt;&gt;0,AA$17&lt;&gt;0)</formula>
    </cfRule>
    <cfRule type="expression" dxfId="1973" priority="4642">
      <formula>OR(AB44=0,AA$17=0)</formula>
    </cfRule>
  </conditionalFormatting>
  <conditionalFormatting sqref="AF44">
    <cfRule type="expression" dxfId="1972" priority="4637">
      <formula>AND($H44="X",AD$17&lt;&gt;0)</formula>
    </cfRule>
    <cfRule type="expression" dxfId="1971" priority="4638">
      <formula>AND(AE44&lt;&gt;0,AD$17&lt;&gt;0)</formula>
    </cfRule>
    <cfRule type="expression" dxfId="1970" priority="4639">
      <formula>OR(AE44=0,AD$17=0)</formula>
    </cfRule>
  </conditionalFormatting>
  <conditionalFormatting sqref="AI44">
    <cfRule type="expression" dxfId="1969" priority="4634">
      <formula>AND($H44="X",AG$17&lt;&gt;0)</formula>
    </cfRule>
    <cfRule type="expression" dxfId="1968" priority="4635">
      <formula>AND(AH44&lt;&gt;0,AG$17&lt;&gt;0)</formula>
    </cfRule>
    <cfRule type="expression" dxfId="1967" priority="4636">
      <formula>OR(AH44=0,AG$17=0)</formula>
    </cfRule>
  </conditionalFormatting>
  <conditionalFormatting sqref="AG45">
    <cfRule type="cellIs" dxfId="1966" priority="4632" operator="equal">
      <formula>"X"</formula>
    </cfRule>
  </conditionalFormatting>
  <conditionalFormatting sqref="I45">
    <cfRule type="cellIs" dxfId="1965" priority="4631" operator="equal">
      <formula>"X"</formula>
    </cfRule>
  </conditionalFormatting>
  <conditionalFormatting sqref="L45">
    <cfRule type="cellIs" dxfId="1964" priority="4629" operator="equal">
      <formula>"X"</formula>
    </cfRule>
  </conditionalFormatting>
  <conditionalFormatting sqref="O45">
    <cfRule type="cellIs" dxfId="1963" priority="4627" operator="equal">
      <formula>"X"</formula>
    </cfRule>
  </conditionalFormatting>
  <conditionalFormatting sqref="R45">
    <cfRule type="cellIs" dxfId="1962" priority="4626" operator="equal">
      <formula>"X"</formula>
    </cfRule>
  </conditionalFormatting>
  <conditionalFormatting sqref="X45">
    <cfRule type="cellIs" dxfId="1961" priority="4625" operator="equal">
      <formula>"X"</formula>
    </cfRule>
  </conditionalFormatting>
  <conditionalFormatting sqref="AA45">
    <cfRule type="cellIs" dxfId="1960" priority="4624" operator="equal">
      <formula>"X"</formula>
    </cfRule>
  </conditionalFormatting>
  <conditionalFormatting sqref="AD45">
    <cfRule type="cellIs" dxfId="1959" priority="4623" operator="equal">
      <formula>"X"</formula>
    </cfRule>
  </conditionalFormatting>
  <conditionalFormatting sqref="K45">
    <cfRule type="expression" dxfId="1958" priority="4620">
      <formula>AND($H45="X",I$17&lt;&gt;0)</formula>
    </cfRule>
    <cfRule type="expression" dxfId="1957" priority="4621">
      <formula>AND(J45&lt;&gt;0,I$17&lt;&gt;0)</formula>
    </cfRule>
    <cfRule type="expression" dxfId="1956" priority="4622">
      <formula>OR(J45=0,I$17=0)</formula>
    </cfRule>
  </conditionalFormatting>
  <conditionalFormatting sqref="N45">
    <cfRule type="expression" dxfId="1955" priority="4617">
      <formula>AND($H45="X",L$17&lt;&gt;0)</formula>
    </cfRule>
    <cfRule type="expression" dxfId="1954" priority="4618">
      <formula>AND(M45&lt;&gt;0,L$17&lt;&gt;0)</formula>
    </cfRule>
    <cfRule type="expression" dxfId="1953" priority="4619">
      <formula>OR(M45=0,L$17=0)</formula>
    </cfRule>
  </conditionalFormatting>
  <conditionalFormatting sqref="Q45">
    <cfRule type="expression" dxfId="1952" priority="4614">
      <formula>AND($H45="X",O$17&lt;&gt;0)</formula>
    </cfRule>
    <cfRule type="expression" dxfId="1951" priority="4615">
      <formula>AND(P45&lt;&gt;0,O$17&lt;&gt;0)</formula>
    </cfRule>
    <cfRule type="expression" dxfId="1950" priority="4616">
      <formula>OR(P45=0,O$17=0)</formula>
    </cfRule>
  </conditionalFormatting>
  <conditionalFormatting sqref="T45">
    <cfRule type="expression" dxfId="1949" priority="4611">
      <formula>AND($H45="X",R$17&lt;&gt;0)</formula>
    </cfRule>
    <cfRule type="expression" dxfId="1948" priority="4612">
      <formula>AND(S45&lt;&gt;0,R$17&lt;&gt;0)</formula>
    </cfRule>
    <cfRule type="expression" dxfId="1947" priority="4613">
      <formula>OR(S45=0,R$17=0)</formula>
    </cfRule>
  </conditionalFormatting>
  <conditionalFormatting sqref="Z45">
    <cfRule type="expression" dxfId="1946" priority="4608">
      <formula>AND($H45="X",X$17&lt;&gt;0)</formula>
    </cfRule>
    <cfRule type="expression" dxfId="1945" priority="4609">
      <formula>AND(Y45&lt;&gt;0,X$17&lt;&gt;0)</formula>
    </cfRule>
    <cfRule type="expression" dxfId="1944" priority="4610">
      <formula>OR(Y45=0,X$17=0)</formula>
    </cfRule>
  </conditionalFormatting>
  <conditionalFormatting sqref="AC45">
    <cfRule type="expression" dxfId="1943" priority="4605">
      <formula>AND($H45="X",AA$17&lt;&gt;0)</formula>
    </cfRule>
    <cfRule type="expression" dxfId="1942" priority="4606">
      <formula>AND(AB45&lt;&gt;0,AA$17&lt;&gt;0)</formula>
    </cfRule>
    <cfRule type="expression" dxfId="1941" priority="4607">
      <formula>OR(AB45=0,AA$17=0)</formula>
    </cfRule>
  </conditionalFormatting>
  <conditionalFormatting sqref="AF45">
    <cfRule type="expression" dxfId="1940" priority="4602">
      <formula>AND($H45="X",AD$17&lt;&gt;0)</formula>
    </cfRule>
    <cfRule type="expression" dxfId="1939" priority="4603">
      <formula>AND(AE45&lt;&gt;0,AD$17&lt;&gt;0)</formula>
    </cfRule>
    <cfRule type="expression" dxfId="1938" priority="4604">
      <formula>OR(AE45=0,AD$17=0)</formula>
    </cfRule>
  </conditionalFormatting>
  <conditionalFormatting sqref="AI45">
    <cfRule type="expression" dxfId="1937" priority="4599">
      <formula>AND($H45="X",AG$17&lt;&gt;0)</formula>
    </cfRule>
    <cfRule type="expression" dxfId="1936" priority="4600">
      <formula>AND(AH45&lt;&gt;0,AG$17&lt;&gt;0)</formula>
    </cfRule>
    <cfRule type="expression" dxfId="1935" priority="4601">
      <formula>OR(AH45=0,AG$17=0)</formula>
    </cfRule>
  </conditionalFormatting>
  <conditionalFormatting sqref="AG46">
    <cfRule type="cellIs" dxfId="1934" priority="4597" operator="equal">
      <formula>"X"</formula>
    </cfRule>
  </conditionalFormatting>
  <conditionalFormatting sqref="I46">
    <cfRule type="cellIs" dxfId="1933" priority="4596" operator="equal">
      <formula>"X"</formula>
    </cfRule>
  </conditionalFormatting>
  <conditionalFormatting sqref="L46">
    <cfRule type="cellIs" dxfId="1932" priority="4594" operator="equal">
      <formula>"X"</formula>
    </cfRule>
  </conditionalFormatting>
  <conditionalFormatting sqref="O46">
    <cfRule type="cellIs" dxfId="1931" priority="4592" operator="equal">
      <formula>"X"</formula>
    </cfRule>
  </conditionalFormatting>
  <conditionalFormatting sqref="R46">
    <cfRule type="cellIs" dxfId="1930" priority="4591" operator="equal">
      <formula>"X"</formula>
    </cfRule>
  </conditionalFormatting>
  <conditionalFormatting sqref="X46">
    <cfRule type="cellIs" dxfId="1929" priority="4590" operator="equal">
      <formula>"X"</formula>
    </cfRule>
  </conditionalFormatting>
  <conditionalFormatting sqref="AA46">
    <cfRule type="cellIs" dxfId="1928" priority="4589" operator="equal">
      <formula>"X"</formula>
    </cfRule>
  </conditionalFormatting>
  <conditionalFormatting sqref="AD46">
    <cfRule type="cellIs" dxfId="1927" priority="4588" operator="equal">
      <formula>"X"</formula>
    </cfRule>
  </conditionalFormatting>
  <conditionalFormatting sqref="K46">
    <cfRule type="expression" dxfId="1926" priority="4585">
      <formula>AND($H46="X",I$17&lt;&gt;0)</formula>
    </cfRule>
    <cfRule type="expression" dxfId="1925" priority="4586">
      <formula>AND(J46&lt;&gt;0,I$17&lt;&gt;0)</formula>
    </cfRule>
    <cfRule type="expression" dxfId="1924" priority="4587">
      <formula>OR(J46=0,I$17=0)</formula>
    </cfRule>
  </conditionalFormatting>
  <conditionalFormatting sqref="N46">
    <cfRule type="expression" dxfId="1923" priority="4582">
      <formula>AND($H46="X",L$17&lt;&gt;0)</formula>
    </cfRule>
    <cfRule type="expression" dxfId="1922" priority="4583">
      <formula>AND(M46&lt;&gt;0,L$17&lt;&gt;0)</formula>
    </cfRule>
    <cfRule type="expression" dxfId="1921" priority="4584">
      <formula>OR(M46=0,L$17=0)</formula>
    </cfRule>
  </conditionalFormatting>
  <conditionalFormatting sqref="Q46">
    <cfRule type="expression" dxfId="1920" priority="4579">
      <formula>AND($H46="X",O$17&lt;&gt;0)</formula>
    </cfRule>
    <cfRule type="expression" dxfId="1919" priority="4580">
      <formula>AND(P46&lt;&gt;0,O$17&lt;&gt;0)</formula>
    </cfRule>
    <cfRule type="expression" dxfId="1918" priority="4581">
      <formula>OR(P46=0,O$17=0)</formula>
    </cfRule>
  </conditionalFormatting>
  <conditionalFormatting sqref="T46">
    <cfRule type="expression" dxfId="1917" priority="4576">
      <formula>AND($H46="X",R$17&lt;&gt;0)</formula>
    </cfRule>
    <cfRule type="expression" dxfId="1916" priority="4577">
      <formula>AND(S46&lt;&gt;0,R$17&lt;&gt;0)</formula>
    </cfRule>
    <cfRule type="expression" dxfId="1915" priority="4578">
      <formula>OR(S46=0,R$17=0)</formula>
    </cfRule>
  </conditionalFormatting>
  <conditionalFormatting sqref="Z46">
    <cfRule type="expression" dxfId="1914" priority="4573">
      <formula>AND($H46="X",X$17&lt;&gt;0)</formula>
    </cfRule>
    <cfRule type="expression" dxfId="1913" priority="4574">
      <formula>AND(Y46&lt;&gt;0,X$17&lt;&gt;0)</formula>
    </cfRule>
    <cfRule type="expression" dxfId="1912" priority="4575">
      <formula>OR(Y46=0,X$17=0)</formula>
    </cfRule>
  </conditionalFormatting>
  <conditionalFormatting sqref="AC46">
    <cfRule type="expression" dxfId="1911" priority="4570">
      <formula>AND($H46="X",AA$17&lt;&gt;0)</formula>
    </cfRule>
    <cfRule type="expression" dxfId="1910" priority="4571">
      <formula>AND(AB46&lt;&gt;0,AA$17&lt;&gt;0)</formula>
    </cfRule>
    <cfRule type="expression" dxfId="1909" priority="4572">
      <formula>OR(AB46=0,AA$17=0)</formula>
    </cfRule>
  </conditionalFormatting>
  <conditionalFormatting sqref="AF46">
    <cfRule type="expression" dxfId="1908" priority="4567">
      <formula>AND($H46="X",AD$17&lt;&gt;0)</formula>
    </cfRule>
    <cfRule type="expression" dxfId="1907" priority="4568">
      <formula>AND(AE46&lt;&gt;0,AD$17&lt;&gt;0)</formula>
    </cfRule>
    <cfRule type="expression" dxfId="1906" priority="4569">
      <formula>OR(AE46=0,AD$17=0)</formula>
    </cfRule>
  </conditionalFormatting>
  <conditionalFormatting sqref="AI46">
    <cfRule type="expression" dxfId="1905" priority="4564">
      <formula>AND($H46="X",AG$17&lt;&gt;0)</formula>
    </cfRule>
    <cfRule type="expression" dxfId="1904" priority="4565">
      <formula>AND(AH46&lt;&gt;0,AG$17&lt;&gt;0)</formula>
    </cfRule>
    <cfRule type="expression" dxfId="1903" priority="4566">
      <formula>OR(AH46=0,AG$17=0)</formula>
    </cfRule>
  </conditionalFormatting>
  <conditionalFormatting sqref="I47">
    <cfRule type="cellIs" dxfId="1902" priority="4561" operator="equal">
      <formula>"X"</formula>
    </cfRule>
  </conditionalFormatting>
  <conditionalFormatting sqref="AD48">
    <cfRule type="cellIs" dxfId="1901" priority="4518" operator="equal">
      <formula>"X"</formula>
    </cfRule>
  </conditionalFormatting>
  <conditionalFormatting sqref="X47">
    <cfRule type="cellIs" dxfId="1900" priority="4555" operator="equal">
      <formula>"X"</formula>
    </cfRule>
  </conditionalFormatting>
  <conditionalFormatting sqref="AD47">
    <cfRule type="cellIs" dxfId="1899" priority="4553" operator="equal">
      <formula>"X"</formula>
    </cfRule>
  </conditionalFormatting>
  <conditionalFormatting sqref="K47">
    <cfRule type="expression" dxfId="1898" priority="4550">
      <formula>AND($H47="X",I$17&lt;&gt;0)</formula>
    </cfRule>
    <cfRule type="expression" dxfId="1897" priority="4551">
      <formula>AND(J47&lt;&gt;0,I$17&lt;&gt;0)</formula>
    </cfRule>
    <cfRule type="expression" dxfId="1896" priority="4552">
      <formula>OR(J47=0,I$17=0)</formula>
    </cfRule>
  </conditionalFormatting>
  <conditionalFormatting sqref="N47">
    <cfRule type="expression" dxfId="1895" priority="4547">
      <formula>AND($H47="X",L$17&lt;&gt;0)</formula>
    </cfRule>
    <cfRule type="expression" dxfId="1894" priority="4548">
      <formula>AND(M47&lt;&gt;0,L$17&lt;&gt;0)</formula>
    </cfRule>
    <cfRule type="expression" dxfId="1893" priority="4549">
      <formula>OR(M47=0,L$17=0)</formula>
    </cfRule>
  </conditionalFormatting>
  <conditionalFormatting sqref="Q47">
    <cfRule type="expression" dxfId="1892" priority="4544">
      <formula>AND($H47="X",O$17&lt;&gt;0)</formula>
    </cfRule>
    <cfRule type="expression" dxfId="1891" priority="4545">
      <formula>AND(P47&lt;&gt;0,O$17&lt;&gt;0)</formula>
    </cfRule>
    <cfRule type="expression" dxfId="1890" priority="4546">
      <formula>OR(P47=0,O$17=0)</formula>
    </cfRule>
  </conditionalFormatting>
  <conditionalFormatting sqref="T47">
    <cfRule type="expression" dxfId="1889" priority="4541">
      <formula>AND($H47="X",R$17&lt;&gt;0)</formula>
    </cfRule>
    <cfRule type="expression" dxfId="1888" priority="4542">
      <formula>AND(S47&lt;&gt;0,R$17&lt;&gt;0)</formula>
    </cfRule>
    <cfRule type="expression" dxfId="1887" priority="4543">
      <formula>OR(S47=0,R$17=0)</formula>
    </cfRule>
  </conditionalFormatting>
  <conditionalFormatting sqref="Z47">
    <cfRule type="expression" dxfId="1886" priority="4538">
      <formula>AND($H47="X",X$17&lt;&gt;0)</formula>
    </cfRule>
    <cfRule type="expression" dxfId="1885" priority="4539">
      <formula>AND(Y47&lt;&gt;0,X$17&lt;&gt;0)</formula>
    </cfRule>
    <cfRule type="expression" dxfId="1884" priority="4540">
      <formula>OR(Y47=0,X$17=0)</formula>
    </cfRule>
  </conditionalFormatting>
  <conditionalFormatting sqref="AC47">
    <cfRule type="expression" dxfId="1883" priority="4535">
      <formula>AND($H47="X",AA$17&lt;&gt;0)</formula>
    </cfRule>
    <cfRule type="expression" dxfId="1882" priority="4536">
      <formula>AND(AB47&lt;&gt;0,AA$17&lt;&gt;0)</formula>
    </cfRule>
    <cfRule type="expression" dxfId="1881" priority="4537">
      <formula>OR(AB47=0,AA$17=0)</formula>
    </cfRule>
  </conditionalFormatting>
  <conditionalFormatting sqref="AF47">
    <cfRule type="expression" dxfId="1880" priority="4532">
      <formula>AND($H47="X",AD$17&lt;&gt;0)</formula>
    </cfRule>
    <cfRule type="expression" dxfId="1879" priority="4533">
      <formula>AND(AE47&lt;&gt;0,AD$17&lt;&gt;0)</formula>
    </cfRule>
    <cfRule type="expression" dxfId="1878" priority="4534">
      <formula>OR(AE47=0,AD$17=0)</formula>
    </cfRule>
  </conditionalFormatting>
  <conditionalFormatting sqref="AI47">
    <cfRule type="expression" dxfId="1877" priority="4529">
      <formula>AND($H47="X",AG$17&lt;&gt;0)</formula>
    </cfRule>
    <cfRule type="expression" dxfId="1876" priority="4530">
      <formula>AND(AH47&lt;&gt;0,AG$17&lt;&gt;0)</formula>
    </cfRule>
    <cfRule type="expression" dxfId="1875" priority="4531">
      <formula>OR(AH47=0,AG$17=0)</formula>
    </cfRule>
  </conditionalFormatting>
  <conditionalFormatting sqref="AG51">
    <cfRule type="cellIs" dxfId="1874" priority="4482" operator="equal">
      <formula>"X"</formula>
    </cfRule>
  </conditionalFormatting>
  <conditionalFormatting sqref="K48">
    <cfRule type="expression" dxfId="1873" priority="4515">
      <formula>AND($H48="X",I$17&lt;&gt;0)</formula>
    </cfRule>
    <cfRule type="expression" dxfId="1872" priority="4516">
      <formula>AND(J48&lt;&gt;0,I$17&lt;&gt;0)</formula>
    </cfRule>
    <cfRule type="expression" dxfId="1871" priority="4517">
      <formula>OR(J48=0,I$17=0)</formula>
    </cfRule>
  </conditionalFormatting>
  <conditionalFormatting sqref="N48">
    <cfRule type="expression" dxfId="1870" priority="4512">
      <formula>AND($H48="X",L$17&lt;&gt;0)</formula>
    </cfRule>
    <cfRule type="expression" dxfId="1869" priority="4513">
      <formula>AND(M48&lt;&gt;0,L$17&lt;&gt;0)</formula>
    </cfRule>
    <cfRule type="expression" dxfId="1868" priority="4514">
      <formula>OR(M48=0,L$17=0)</formula>
    </cfRule>
  </conditionalFormatting>
  <conditionalFormatting sqref="Q48">
    <cfRule type="expression" dxfId="1867" priority="4509">
      <formula>AND($H48="X",O$17&lt;&gt;0)</formula>
    </cfRule>
    <cfRule type="expression" dxfId="1866" priority="4510">
      <formula>AND(P48&lt;&gt;0,O$17&lt;&gt;0)</formula>
    </cfRule>
    <cfRule type="expression" dxfId="1865" priority="4511">
      <formula>OR(P48=0,O$17=0)</formula>
    </cfRule>
  </conditionalFormatting>
  <conditionalFormatting sqref="T48">
    <cfRule type="expression" dxfId="1864" priority="4506">
      <formula>AND($H48="X",R$17&lt;&gt;0)</formula>
    </cfRule>
    <cfRule type="expression" dxfId="1863" priority="4507">
      <formula>AND(S48&lt;&gt;0,R$17&lt;&gt;0)</formula>
    </cfRule>
    <cfRule type="expression" dxfId="1862" priority="4508">
      <formula>OR(S48=0,R$17=0)</formula>
    </cfRule>
  </conditionalFormatting>
  <conditionalFormatting sqref="Z48">
    <cfRule type="expression" dxfId="1861" priority="4503">
      <formula>AND($H48="X",X$17&lt;&gt;0)</formula>
    </cfRule>
    <cfRule type="expression" dxfId="1860" priority="4504">
      <formula>AND(Y48&lt;&gt;0,X$17&lt;&gt;0)</formula>
    </cfRule>
    <cfRule type="expression" dxfId="1859" priority="4505">
      <formula>OR(Y48=0,X$17=0)</formula>
    </cfRule>
  </conditionalFormatting>
  <conditionalFormatting sqref="AC48">
    <cfRule type="expression" dxfId="1858" priority="4500">
      <formula>AND($H48="X",AA$17&lt;&gt;0)</formula>
    </cfRule>
    <cfRule type="expression" dxfId="1857" priority="4501">
      <formula>AND(AB48&lt;&gt;0,AA$17&lt;&gt;0)</formula>
    </cfRule>
    <cfRule type="expression" dxfId="1856" priority="4502">
      <formula>OR(AB48=0,AA$17=0)</formula>
    </cfRule>
  </conditionalFormatting>
  <conditionalFormatting sqref="AF48">
    <cfRule type="expression" dxfId="1855" priority="4497">
      <formula>AND($H48="X",AD$17&lt;&gt;0)</formula>
    </cfRule>
    <cfRule type="expression" dxfId="1854" priority="4498">
      <formula>AND(AE48&lt;&gt;0,AD$17&lt;&gt;0)</formula>
    </cfRule>
    <cfRule type="expression" dxfId="1853" priority="4499">
      <formula>OR(AE48=0,AD$17=0)</formula>
    </cfRule>
  </conditionalFormatting>
  <conditionalFormatting sqref="AI48">
    <cfRule type="expression" dxfId="1852" priority="4494">
      <formula>AND($H48="X",AG$17&lt;&gt;0)</formula>
    </cfRule>
    <cfRule type="expression" dxfId="1851" priority="4495">
      <formula>AND(AH48&lt;&gt;0,AG$17&lt;&gt;0)</formula>
    </cfRule>
    <cfRule type="expression" dxfId="1850" priority="4496">
      <formula>OR(AH48=0,AG$17=0)</formula>
    </cfRule>
  </conditionalFormatting>
  <conditionalFormatting sqref="AG49">
    <cfRule type="cellIs" dxfId="1849" priority="4492" operator="equal">
      <formula>"X"</formula>
    </cfRule>
  </conditionalFormatting>
  <conditionalFormatting sqref="AI49">
    <cfRule type="expression" dxfId="1848" priority="4489">
      <formula>AND($H49="X",AG$17&lt;&gt;0)</formula>
    </cfRule>
    <cfRule type="expression" dxfId="1847" priority="4490">
      <formula>AND(AH49&lt;&gt;0,AG$17&lt;&gt;0)</formula>
    </cfRule>
    <cfRule type="expression" dxfId="1846" priority="4491">
      <formula>OR(AH49=0,AG$17=0)</formula>
    </cfRule>
  </conditionalFormatting>
  <conditionalFormatting sqref="AG50">
    <cfRule type="cellIs" dxfId="1845" priority="4487" operator="equal">
      <formula>"X"</formula>
    </cfRule>
  </conditionalFormatting>
  <conditionalFormatting sqref="AI50">
    <cfRule type="expression" dxfId="1844" priority="4484">
      <formula>AND($H50="X",AG$17&lt;&gt;0)</formula>
    </cfRule>
    <cfRule type="expression" dxfId="1843" priority="4485">
      <formula>AND(AH50&lt;&gt;0,AG$17&lt;&gt;0)</formula>
    </cfRule>
    <cfRule type="expression" dxfId="1842" priority="4486">
      <formula>OR(AH50=0,AG$17=0)</formula>
    </cfRule>
  </conditionalFormatting>
  <conditionalFormatting sqref="AI51">
    <cfRule type="expression" dxfId="1841" priority="4479">
      <formula>AND($H51="X",AG$17&lt;&gt;0)</formula>
    </cfRule>
    <cfRule type="expression" dxfId="1840" priority="4480">
      <formula>AND(AH51&lt;&gt;0,AG$17&lt;&gt;0)</formula>
    </cfRule>
    <cfRule type="expression" dxfId="1839" priority="4481">
      <formula>OR(AH51=0,AG$17=0)</formula>
    </cfRule>
  </conditionalFormatting>
  <conditionalFormatting sqref="AI52">
    <cfRule type="expression" dxfId="1838" priority="4474">
      <formula>AND($H52="X",AG$17&lt;&gt;0)</formula>
    </cfRule>
    <cfRule type="expression" dxfId="1837" priority="4475">
      <formula>AND(AH52&lt;&gt;0,AG$17&lt;&gt;0)</formula>
    </cfRule>
    <cfRule type="expression" dxfId="1836" priority="4476">
      <formula>OR(AH52=0,AG$17=0)</formula>
    </cfRule>
  </conditionalFormatting>
  <conditionalFormatting sqref="AL49">
    <cfRule type="expression" dxfId="1835" priority="4470">
      <formula>AND($H49="X",AJ$17&lt;&gt;0)</formula>
    </cfRule>
    <cfRule type="expression" dxfId="1834" priority="4471">
      <formula>AND(AK49&lt;&gt;0,AJ$17&lt;&gt;0)</formula>
    </cfRule>
    <cfRule type="expression" dxfId="1833" priority="4472">
      <formula>OR(AK49=0,AJ$17=0)</formula>
    </cfRule>
  </conditionalFormatting>
  <conditionalFormatting sqref="AL50">
    <cfRule type="expression" dxfId="1832" priority="4467">
      <formula>AND($H50="X",AJ$17&lt;&gt;0)</formula>
    </cfRule>
    <cfRule type="expression" dxfId="1831" priority="4468">
      <formula>AND(AK50&lt;&gt;0,AJ$17&lt;&gt;0)</formula>
    </cfRule>
    <cfRule type="expression" dxfId="1830" priority="4469">
      <formula>OR(AK50=0,AJ$17=0)</formula>
    </cfRule>
  </conditionalFormatting>
  <conditionalFormatting sqref="AL51">
    <cfRule type="expression" dxfId="1829" priority="4464">
      <formula>AND($H51="X",AJ$17&lt;&gt;0)</formula>
    </cfRule>
    <cfRule type="expression" dxfId="1828" priority="4465">
      <formula>AND(AK51&lt;&gt;0,AJ$17&lt;&gt;0)</formula>
    </cfRule>
    <cfRule type="expression" dxfId="1827" priority="4466">
      <formula>OR(AK51=0,AJ$17=0)</formula>
    </cfRule>
  </conditionalFormatting>
  <conditionalFormatting sqref="AJ52">
    <cfRule type="cellIs" dxfId="1826" priority="4463" operator="equal">
      <formula>"X"</formula>
    </cfRule>
  </conditionalFormatting>
  <conditionalFormatting sqref="AL52">
    <cfRule type="expression" dxfId="1825" priority="4460">
      <formula>AND($H52="X",AJ$17&lt;&gt;0)</formula>
    </cfRule>
    <cfRule type="expression" dxfId="1824" priority="4461">
      <formula>AND(AK52&lt;&gt;0,AJ$17&lt;&gt;0)</formula>
    </cfRule>
    <cfRule type="expression" dxfId="1823" priority="4462">
      <formula>OR(AK52=0,AJ$17=0)</formula>
    </cfRule>
  </conditionalFormatting>
  <conditionalFormatting sqref="H74:H79">
    <cfRule type="containsText" dxfId="1822" priority="4458" stopIfTrue="1" operator="containsText" text="X">
      <formula>NOT(ISERROR(SEARCH("X",H74)))</formula>
    </cfRule>
  </conditionalFormatting>
  <conditionalFormatting sqref="R74">
    <cfRule type="cellIs" dxfId="1821" priority="3828" operator="equal">
      <formula>"X"</formula>
    </cfRule>
  </conditionalFormatting>
  <conditionalFormatting sqref="X66">
    <cfRule type="cellIs" dxfId="1820" priority="4035" operator="equal">
      <formula>"X"</formula>
    </cfRule>
  </conditionalFormatting>
  <conditionalFormatting sqref="I82">
    <cfRule type="cellIs" dxfId="1819" priority="3464" operator="equal">
      <formula>"X"</formula>
    </cfRule>
  </conditionalFormatting>
  <conditionalFormatting sqref="L67">
    <cfRule type="cellIs" dxfId="1818" priority="4013" operator="equal">
      <formula>"X"</formula>
    </cfRule>
  </conditionalFormatting>
  <conditionalFormatting sqref="I85">
    <cfRule type="cellIs" dxfId="1817" priority="3386" operator="equal">
      <formula>"X"</formula>
    </cfRule>
  </conditionalFormatting>
  <conditionalFormatting sqref="L85">
    <cfRule type="cellIs" dxfId="1816" priority="3384" operator="equal">
      <formula>"X"</formula>
    </cfRule>
  </conditionalFormatting>
  <conditionalFormatting sqref="O85">
    <cfRule type="cellIs" dxfId="1815" priority="3382" operator="equal">
      <formula>"X"</formula>
    </cfRule>
  </conditionalFormatting>
  <conditionalFormatting sqref="O64">
    <cfRule type="cellIs" dxfId="1814" priority="4089" operator="equal">
      <formula>"X"</formula>
    </cfRule>
  </conditionalFormatting>
  <conditionalFormatting sqref="X64">
    <cfRule type="cellIs" dxfId="1813" priority="4087" operator="equal">
      <formula>"X"</formula>
    </cfRule>
  </conditionalFormatting>
  <conditionalFormatting sqref="X68">
    <cfRule type="cellIs" dxfId="1812" priority="3983" operator="equal">
      <formula>"X"</formula>
    </cfRule>
  </conditionalFormatting>
  <conditionalFormatting sqref="I64">
    <cfRule type="cellIs" dxfId="1811" priority="4093" operator="equal">
      <formula>"X"</formula>
    </cfRule>
  </conditionalFormatting>
  <conditionalFormatting sqref="L64">
    <cfRule type="cellIs" dxfId="1810" priority="4091" operator="equal">
      <formula>"X"</formula>
    </cfRule>
  </conditionalFormatting>
  <conditionalFormatting sqref="AG58">
    <cfRule type="cellIs" dxfId="1809" priority="4266" operator="equal">
      <formula>"X"</formula>
    </cfRule>
  </conditionalFormatting>
  <conditionalFormatting sqref="I58">
    <cfRule type="cellIs" dxfId="1808" priority="4265" operator="equal">
      <formula>"X"</formula>
    </cfRule>
  </conditionalFormatting>
  <conditionalFormatting sqref="AD58">
    <cfRule type="cellIs" dxfId="1807" priority="4257" operator="equal">
      <formula>"X"</formula>
    </cfRule>
  </conditionalFormatting>
  <conditionalFormatting sqref="L58">
    <cfRule type="cellIs" dxfId="1806" priority="4263" operator="equal">
      <formula>"X"</formula>
    </cfRule>
  </conditionalFormatting>
  <conditionalFormatting sqref="O58">
    <cfRule type="cellIs" dxfId="1805" priority="4261" operator="equal">
      <formula>"X"</formula>
    </cfRule>
  </conditionalFormatting>
  <conditionalFormatting sqref="R58">
    <cfRule type="cellIs" dxfId="1804" priority="4260" operator="equal">
      <formula>"X"</formula>
    </cfRule>
  </conditionalFormatting>
  <conditionalFormatting sqref="X58">
    <cfRule type="cellIs" dxfId="1803" priority="4259" operator="equal">
      <formula>"X"</formula>
    </cfRule>
  </conditionalFormatting>
  <conditionalFormatting sqref="AA58">
    <cfRule type="cellIs" dxfId="1802" priority="4258" operator="equal">
      <formula>"X"</formula>
    </cfRule>
  </conditionalFormatting>
  <conditionalFormatting sqref="K58">
    <cfRule type="expression" dxfId="1801" priority="4254">
      <formula>AND($H58="X",I$17&lt;&gt;0)</formula>
    </cfRule>
    <cfRule type="expression" dxfId="1800" priority="4255">
      <formula>AND(J58&lt;&gt;0,I$17&lt;&gt;0)</formula>
    </cfRule>
    <cfRule type="expression" dxfId="1799" priority="4256">
      <formula>OR(J58=0,I$17=0)</formula>
    </cfRule>
  </conditionalFormatting>
  <conditionalFormatting sqref="N58">
    <cfRule type="expression" dxfId="1798" priority="4251">
      <formula>AND($H58="X",L$17&lt;&gt;0)</formula>
    </cfRule>
    <cfRule type="expression" dxfId="1797" priority="4252">
      <formula>AND(M58&lt;&gt;0,L$17&lt;&gt;0)</formula>
    </cfRule>
    <cfRule type="expression" dxfId="1796" priority="4253">
      <formula>OR(M58=0,L$17=0)</formula>
    </cfRule>
  </conditionalFormatting>
  <conditionalFormatting sqref="Q58">
    <cfRule type="expression" dxfId="1795" priority="4248">
      <formula>AND($H58="X",O$17&lt;&gt;0)</formula>
    </cfRule>
    <cfRule type="expression" dxfId="1794" priority="4249">
      <formula>AND(P58&lt;&gt;0,O$17&lt;&gt;0)</formula>
    </cfRule>
    <cfRule type="expression" dxfId="1793" priority="4250">
      <formula>OR(P58=0,O$17=0)</formula>
    </cfRule>
  </conditionalFormatting>
  <conditionalFormatting sqref="T58">
    <cfRule type="expression" dxfId="1792" priority="4245">
      <formula>AND($H58="X",R$17&lt;&gt;0)</formula>
    </cfRule>
    <cfRule type="expression" dxfId="1791" priority="4246">
      <formula>AND(S58&lt;&gt;0,R$17&lt;&gt;0)</formula>
    </cfRule>
    <cfRule type="expression" dxfId="1790" priority="4247">
      <formula>OR(S58=0,R$17=0)</formula>
    </cfRule>
  </conditionalFormatting>
  <conditionalFormatting sqref="Z58">
    <cfRule type="expression" dxfId="1789" priority="4242">
      <formula>AND($H58="X",X$17&lt;&gt;0)</formula>
    </cfRule>
    <cfRule type="expression" dxfId="1788" priority="4243">
      <formula>AND(Y58&lt;&gt;0,X$17&lt;&gt;0)</formula>
    </cfRule>
    <cfRule type="expression" dxfId="1787" priority="4244">
      <formula>OR(Y58=0,X$17=0)</formula>
    </cfRule>
  </conditionalFormatting>
  <conditionalFormatting sqref="AC58">
    <cfRule type="expression" dxfId="1786" priority="4239">
      <formula>AND($H58="X",AA$17&lt;&gt;0)</formula>
    </cfRule>
    <cfRule type="expression" dxfId="1785" priority="4240">
      <formula>AND(AB58&lt;&gt;0,AA$17&lt;&gt;0)</formula>
    </cfRule>
    <cfRule type="expression" dxfId="1784" priority="4241">
      <formula>OR(AB58=0,AA$17=0)</formula>
    </cfRule>
  </conditionalFormatting>
  <conditionalFormatting sqref="AF58">
    <cfRule type="expression" dxfId="1783" priority="4236">
      <formula>AND($H58="X",AD$17&lt;&gt;0)</formula>
    </cfRule>
    <cfRule type="expression" dxfId="1782" priority="4237">
      <formula>AND(AE58&lt;&gt;0,AD$17&lt;&gt;0)</formula>
    </cfRule>
    <cfRule type="expression" dxfId="1781" priority="4238">
      <formula>OR(AE58=0,AD$17=0)</formula>
    </cfRule>
  </conditionalFormatting>
  <conditionalFormatting sqref="AI58">
    <cfRule type="expression" dxfId="1780" priority="4233">
      <formula>AND($H58="X",AG$17&lt;&gt;0)</formula>
    </cfRule>
    <cfRule type="expression" dxfId="1779" priority="4234">
      <formula>AND(AH58&lt;&gt;0,AG$17&lt;&gt;0)</formula>
    </cfRule>
    <cfRule type="expression" dxfId="1778" priority="4235">
      <formula>OR(AH58=0,AG$17=0)</formula>
    </cfRule>
  </conditionalFormatting>
  <conditionalFormatting sqref="AG59">
    <cfRule type="cellIs" dxfId="1777" priority="4231" operator="equal">
      <formula>"X"</formula>
    </cfRule>
  </conditionalFormatting>
  <conditionalFormatting sqref="I59">
    <cfRule type="cellIs" dxfId="1776" priority="4230" operator="equal">
      <formula>"X"</formula>
    </cfRule>
  </conditionalFormatting>
  <conditionalFormatting sqref="AD59">
    <cfRule type="cellIs" dxfId="1775" priority="4222" operator="equal">
      <formula>"X"</formula>
    </cfRule>
  </conditionalFormatting>
  <conditionalFormatting sqref="L59">
    <cfRule type="cellIs" dxfId="1774" priority="4228" operator="equal">
      <formula>"X"</formula>
    </cfRule>
  </conditionalFormatting>
  <conditionalFormatting sqref="O59">
    <cfRule type="cellIs" dxfId="1773" priority="4226" operator="equal">
      <formula>"X"</formula>
    </cfRule>
  </conditionalFormatting>
  <conditionalFormatting sqref="R59">
    <cfRule type="cellIs" dxfId="1772" priority="4225" operator="equal">
      <formula>"X"</formula>
    </cfRule>
  </conditionalFormatting>
  <conditionalFormatting sqref="X59">
    <cfRule type="cellIs" dxfId="1771" priority="4224" operator="equal">
      <formula>"X"</formula>
    </cfRule>
  </conditionalFormatting>
  <conditionalFormatting sqref="AA59">
    <cfRule type="cellIs" dxfId="1770" priority="4223" operator="equal">
      <formula>"X"</formula>
    </cfRule>
  </conditionalFormatting>
  <conditionalFormatting sqref="K59">
    <cfRule type="expression" dxfId="1769" priority="4219">
      <formula>AND($H59="X",I$17&lt;&gt;0)</formula>
    </cfRule>
    <cfRule type="expression" dxfId="1768" priority="4220">
      <formula>AND(J59&lt;&gt;0,I$17&lt;&gt;0)</formula>
    </cfRule>
    <cfRule type="expression" dxfId="1767" priority="4221">
      <formula>OR(J59=0,I$17=0)</formula>
    </cfRule>
  </conditionalFormatting>
  <conditionalFormatting sqref="N59">
    <cfRule type="expression" dxfId="1766" priority="4216">
      <formula>AND($H59="X",L$17&lt;&gt;0)</formula>
    </cfRule>
    <cfRule type="expression" dxfId="1765" priority="4217">
      <formula>AND(M59&lt;&gt;0,L$17&lt;&gt;0)</formula>
    </cfRule>
    <cfRule type="expression" dxfId="1764" priority="4218">
      <formula>OR(M59=0,L$17=0)</formula>
    </cfRule>
  </conditionalFormatting>
  <conditionalFormatting sqref="Q59">
    <cfRule type="expression" dxfId="1763" priority="4213">
      <formula>AND($H59="X",O$17&lt;&gt;0)</formula>
    </cfRule>
    <cfRule type="expression" dxfId="1762" priority="4214">
      <formula>AND(P59&lt;&gt;0,O$17&lt;&gt;0)</formula>
    </cfRule>
    <cfRule type="expression" dxfId="1761" priority="4215">
      <formula>OR(P59=0,O$17=0)</formula>
    </cfRule>
  </conditionalFormatting>
  <conditionalFormatting sqref="T59">
    <cfRule type="expression" dxfId="1760" priority="4210">
      <formula>AND($H59="X",R$17&lt;&gt;0)</formula>
    </cfRule>
    <cfRule type="expression" dxfId="1759" priority="4211">
      <formula>AND(S59&lt;&gt;0,R$17&lt;&gt;0)</formula>
    </cfRule>
    <cfRule type="expression" dxfId="1758" priority="4212">
      <formula>OR(S59=0,R$17=0)</formula>
    </cfRule>
  </conditionalFormatting>
  <conditionalFormatting sqref="Z59">
    <cfRule type="expression" dxfId="1757" priority="4207">
      <formula>AND($H59="X",X$17&lt;&gt;0)</formula>
    </cfRule>
    <cfRule type="expression" dxfId="1756" priority="4208">
      <formula>AND(Y59&lt;&gt;0,X$17&lt;&gt;0)</formula>
    </cfRule>
    <cfRule type="expression" dxfId="1755" priority="4209">
      <formula>OR(Y59=0,X$17=0)</formula>
    </cfRule>
  </conditionalFormatting>
  <conditionalFormatting sqref="AC59">
    <cfRule type="expression" dxfId="1754" priority="4204">
      <formula>AND($H59="X",AA$17&lt;&gt;0)</formula>
    </cfRule>
    <cfRule type="expression" dxfId="1753" priority="4205">
      <formula>AND(AB59&lt;&gt;0,AA$17&lt;&gt;0)</formula>
    </cfRule>
    <cfRule type="expression" dxfId="1752" priority="4206">
      <formula>OR(AB59=0,AA$17=0)</formula>
    </cfRule>
  </conditionalFormatting>
  <conditionalFormatting sqref="AF59">
    <cfRule type="expression" dxfId="1751" priority="4201">
      <formula>AND($H59="X",AD$17&lt;&gt;0)</formula>
    </cfRule>
    <cfRule type="expression" dxfId="1750" priority="4202">
      <formula>AND(AE59&lt;&gt;0,AD$17&lt;&gt;0)</formula>
    </cfRule>
    <cfRule type="expression" dxfId="1749" priority="4203">
      <formula>OR(AE59=0,AD$17=0)</formula>
    </cfRule>
  </conditionalFormatting>
  <conditionalFormatting sqref="AI59">
    <cfRule type="expression" dxfId="1748" priority="4198">
      <formula>AND($H59="X",AG$17&lt;&gt;0)</formula>
    </cfRule>
    <cfRule type="expression" dxfId="1747" priority="4199">
      <formula>AND(AH59&lt;&gt;0,AG$17&lt;&gt;0)</formula>
    </cfRule>
    <cfRule type="expression" dxfId="1746" priority="4200">
      <formula>OR(AH59=0,AG$17=0)</formula>
    </cfRule>
  </conditionalFormatting>
  <conditionalFormatting sqref="I60">
    <cfRule type="cellIs" dxfId="1745" priority="4197" operator="equal">
      <formula>"X"</formula>
    </cfRule>
  </conditionalFormatting>
  <conditionalFormatting sqref="L60">
    <cfRule type="cellIs" dxfId="1744" priority="4195" operator="equal">
      <formula>"X"</formula>
    </cfRule>
  </conditionalFormatting>
  <conditionalFormatting sqref="O60">
    <cfRule type="cellIs" dxfId="1743" priority="4193" operator="equal">
      <formula>"X"</formula>
    </cfRule>
  </conditionalFormatting>
  <conditionalFormatting sqref="R60">
    <cfRule type="cellIs" dxfId="1742" priority="4192" operator="equal">
      <formula>"X"</formula>
    </cfRule>
  </conditionalFormatting>
  <conditionalFormatting sqref="X60">
    <cfRule type="cellIs" dxfId="1741" priority="4191" operator="equal">
      <formula>"X"</formula>
    </cfRule>
  </conditionalFormatting>
  <conditionalFormatting sqref="AA60">
    <cfRule type="cellIs" dxfId="1740" priority="4190" operator="equal">
      <formula>"X"</formula>
    </cfRule>
  </conditionalFormatting>
  <conditionalFormatting sqref="K60">
    <cfRule type="expression" dxfId="1739" priority="4187">
      <formula>AND($H60="X",I$17&lt;&gt;0)</formula>
    </cfRule>
    <cfRule type="expression" dxfId="1738" priority="4188">
      <formula>AND(J60&lt;&gt;0,I$17&lt;&gt;0)</formula>
    </cfRule>
    <cfRule type="expression" dxfId="1737" priority="4189">
      <formula>OR(J60=0,I$17=0)</formula>
    </cfRule>
  </conditionalFormatting>
  <conditionalFormatting sqref="N60">
    <cfRule type="expression" dxfId="1736" priority="4184">
      <formula>AND($H60="X",L$17&lt;&gt;0)</formula>
    </cfRule>
    <cfRule type="expression" dxfId="1735" priority="4185">
      <formula>AND(M60&lt;&gt;0,L$17&lt;&gt;0)</formula>
    </cfRule>
    <cfRule type="expression" dxfId="1734" priority="4186">
      <formula>OR(M60=0,L$17=0)</formula>
    </cfRule>
  </conditionalFormatting>
  <conditionalFormatting sqref="Q60">
    <cfRule type="expression" dxfId="1733" priority="4181">
      <formula>AND($H60="X",O$17&lt;&gt;0)</formula>
    </cfRule>
    <cfRule type="expression" dxfId="1732" priority="4182">
      <formula>AND(P60&lt;&gt;0,O$17&lt;&gt;0)</formula>
    </cfRule>
    <cfRule type="expression" dxfId="1731" priority="4183">
      <formula>OR(P60=0,O$17=0)</formula>
    </cfRule>
  </conditionalFormatting>
  <conditionalFormatting sqref="T60">
    <cfRule type="expression" dxfId="1730" priority="4178">
      <formula>AND($H60="X",R$17&lt;&gt;0)</formula>
    </cfRule>
    <cfRule type="expression" dxfId="1729" priority="4179">
      <formula>AND(S60&lt;&gt;0,R$17&lt;&gt;0)</formula>
    </cfRule>
    <cfRule type="expression" dxfId="1728" priority="4180">
      <formula>OR(S60=0,R$17=0)</formula>
    </cfRule>
  </conditionalFormatting>
  <conditionalFormatting sqref="Z60">
    <cfRule type="expression" dxfId="1727" priority="4175">
      <formula>AND($H60="X",X$17&lt;&gt;0)</formula>
    </cfRule>
    <cfRule type="expression" dxfId="1726" priority="4176">
      <formula>AND(Y60&lt;&gt;0,X$17&lt;&gt;0)</formula>
    </cfRule>
    <cfRule type="expression" dxfId="1725" priority="4177">
      <formula>OR(Y60=0,X$17=0)</formula>
    </cfRule>
  </conditionalFormatting>
  <conditionalFormatting sqref="AC60">
    <cfRule type="expression" dxfId="1724" priority="4172">
      <formula>AND($H60="X",AA$17&lt;&gt;0)</formula>
    </cfRule>
    <cfRule type="expression" dxfId="1723" priority="4173">
      <formula>AND(AB60&lt;&gt;0,AA$17&lt;&gt;0)</formula>
    </cfRule>
    <cfRule type="expression" dxfId="1722" priority="4174">
      <formula>OR(AB60=0,AA$17=0)</formula>
    </cfRule>
  </conditionalFormatting>
  <conditionalFormatting sqref="I61">
    <cfRule type="cellIs" dxfId="1721" priority="4171" operator="equal">
      <formula>"X"</formula>
    </cfRule>
  </conditionalFormatting>
  <conditionalFormatting sqref="L61">
    <cfRule type="cellIs" dxfId="1720" priority="4169" operator="equal">
      <formula>"X"</formula>
    </cfRule>
  </conditionalFormatting>
  <conditionalFormatting sqref="O61">
    <cfRule type="cellIs" dxfId="1719" priority="4167" operator="equal">
      <formula>"X"</formula>
    </cfRule>
  </conditionalFormatting>
  <conditionalFormatting sqref="R61">
    <cfRule type="cellIs" dxfId="1718" priority="4166" operator="equal">
      <formula>"X"</formula>
    </cfRule>
  </conditionalFormatting>
  <conditionalFormatting sqref="X61">
    <cfRule type="cellIs" dxfId="1717" priority="4165" operator="equal">
      <formula>"X"</formula>
    </cfRule>
  </conditionalFormatting>
  <conditionalFormatting sqref="AA61">
    <cfRule type="cellIs" dxfId="1716" priority="4164" operator="equal">
      <formula>"X"</formula>
    </cfRule>
  </conditionalFormatting>
  <conditionalFormatting sqref="K61">
    <cfRule type="expression" dxfId="1715" priority="4161">
      <formula>AND($H61="X",I$17&lt;&gt;0)</formula>
    </cfRule>
    <cfRule type="expression" dxfId="1714" priority="4162">
      <formula>AND(J61&lt;&gt;0,I$17&lt;&gt;0)</formula>
    </cfRule>
    <cfRule type="expression" dxfId="1713" priority="4163">
      <formula>OR(J61=0,I$17=0)</formula>
    </cfRule>
  </conditionalFormatting>
  <conditionalFormatting sqref="N61">
    <cfRule type="expression" dxfId="1712" priority="4158">
      <formula>AND($H61="X",L$17&lt;&gt;0)</formula>
    </cfRule>
    <cfRule type="expression" dxfId="1711" priority="4159">
      <formula>AND(M61&lt;&gt;0,L$17&lt;&gt;0)</formula>
    </cfRule>
    <cfRule type="expression" dxfId="1710" priority="4160">
      <formula>OR(M61=0,L$17=0)</formula>
    </cfRule>
  </conditionalFormatting>
  <conditionalFormatting sqref="Q61">
    <cfRule type="expression" dxfId="1709" priority="4155">
      <formula>AND($H61="X",O$17&lt;&gt;0)</formula>
    </cfRule>
    <cfRule type="expression" dxfId="1708" priority="4156">
      <formula>AND(P61&lt;&gt;0,O$17&lt;&gt;0)</formula>
    </cfRule>
    <cfRule type="expression" dxfId="1707" priority="4157">
      <formula>OR(P61=0,O$17=0)</formula>
    </cfRule>
  </conditionalFormatting>
  <conditionalFormatting sqref="T61">
    <cfRule type="expression" dxfId="1706" priority="4152">
      <formula>AND($H61="X",R$17&lt;&gt;0)</formula>
    </cfRule>
    <cfRule type="expression" dxfId="1705" priority="4153">
      <formula>AND(S61&lt;&gt;0,R$17&lt;&gt;0)</formula>
    </cfRule>
    <cfRule type="expression" dxfId="1704" priority="4154">
      <formula>OR(S61=0,R$17=0)</formula>
    </cfRule>
  </conditionalFormatting>
  <conditionalFormatting sqref="Z61">
    <cfRule type="expression" dxfId="1703" priority="4149">
      <formula>AND($H61="X",X$17&lt;&gt;0)</formula>
    </cfRule>
    <cfRule type="expression" dxfId="1702" priority="4150">
      <formula>AND(Y61&lt;&gt;0,X$17&lt;&gt;0)</formula>
    </cfRule>
    <cfRule type="expression" dxfId="1701" priority="4151">
      <formula>OR(Y61=0,X$17=0)</formula>
    </cfRule>
  </conditionalFormatting>
  <conditionalFormatting sqref="AC61">
    <cfRule type="expression" dxfId="1700" priority="4146">
      <formula>AND($H61="X",AA$17&lt;&gt;0)</formula>
    </cfRule>
    <cfRule type="expression" dxfId="1699" priority="4147">
      <formula>AND(AB61&lt;&gt;0,AA$17&lt;&gt;0)</formula>
    </cfRule>
    <cfRule type="expression" dxfId="1698" priority="4148">
      <formula>OR(AB61=0,AA$17=0)</formula>
    </cfRule>
  </conditionalFormatting>
  <conditionalFormatting sqref="I62">
    <cfRule type="cellIs" dxfId="1697" priority="4145" operator="equal">
      <formula>"X"</formula>
    </cfRule>
  </conditionalFormatting>
  <conditionalFormatting sqref="L62">
    <cfRule type="cellIs" dxfId="1696" priority="4143" operator="equal">
      <formula>"X"</formula>
    </cfRule>
  </conditionalFormatting>
  <conditionalFormatting sqref="O62">
    <cfRule type="cellIs" dxfId="1695" priority="4141" operator="equal">
      <formula>"X"</formula>
    </cfRule>
  </conditionalFormatting>
  <conditionalFormatting sqref="R62">
    <cfRule type="cellIs" dxfId="1694" priority="4140" operator="equal">
      <formula>"X"</formula>
    </cfRule>
  </conditionalFormatting>
  <conditionalFormatting sqref="X62">
    <cfRule type="cellIs" dxfId="1693" priority="4139" operator="equal">
      <formula>"X"</formula>
    </cfRule>
  </conditionalFormatting>
  <conditionalFormatting sqref="AA62">
    <cfRule type="cellIs" dxfId="1692" priority="4138" operator="equal">
      <formula>"X"</formula>
    </cfRule>
  </conditionalFormatting>
  <conditionalFormatting sqref="K62">
    <cfRule type="expression" dxfId="1691" priority="4135">
      <formula>AND($H62="X",I$17&lt;&gt;0)</formula>
    </cfRule>
    <cfRule type="expression" dxfId="1690" priority="4136">
      <formula>AND(J62&lt;&gt;0,I$17&lt;&gt;0)</formula>
    </cfRule>
    <cfRule type="expression" dxfId="1689" priority="4137">
      <formula>OR(J62=0,I$17=0)</formula>
    </cfRule>
  </conditionalFormatting>
  <conditionalFormatting sqref="N62">
    <cfRule type="expression" dxfId="1688" priority="4132">
      <formula>AND($H62="X",L$17&lt;&gt;0)</formula>
    </cfRule>
    <cfRule type="expression" dxfId="1687" priority="4133">
      <formula>AND(M62&lt;&gt;0,L$17&lt;&gt;0)</formula>
    </cfRule>
    <cfRule type="expression" dxfId="1686" priority="4134">
      <formula>OR(M62=0,L$17=0)</formula>
    </cfRule>
  </conditionalFormatting>
  <conditionalFormatting sqref="Q62">
    <cfRule type="expression" dxfId="1685" priority="4129">
      <formula>AND($H62="X",O$17&lt;&gt;0)</formula>
    </cfRule>
    <cfRule type="expression" dxfId="1684" priority="4130">
      <formula>AND(P62&lt;&gt;0,O$17&lt;&gt;0)</formula>
    </cfRule>
    <cfRule type="expression" dxfId="1683" priority="4131">
      <formula>OR(P62=0,O$17=0)</formula>
    </cfRule>
  </conditionalFormatting>
  <conditionalFormatting sqref="T62">
    <cfRule type="expression" dxfId="1682" priority="4126">
      <formula>AND($H62="X",R$17&lt;&gt;0)</formula>
    </cfRule>
    <cfRule type="expression" dxfId="1681" priority="4127">
      <formula>AND(S62&lt;&gt;0,R$17&lt;&gt;0)</formula>
    </cfRule>
    <cfRule type="expression" dxfId="1680" priority="4128">
      <formula>OR(S62=0,R$17=0)</formula>
    </cfRule>
  </conditionalFormatting>
  <conditionalFormatting sqref="Z62">
    <cfRule type="expression" dxfId="1679" priority="4123">
      <formula>AND($H62="X",X$17&lt;&gt;0)</formula>
    </cfRule>
    <cfRule type="expression" dxfId="1678" priority="4124">
      <formula>AND(Y62&lt;&gt;0,X$17&lt;&gt;0)</formula>
    </cfRule>
    <cfRule type="expression" dxfId="1677" priority="4125">
      <formula>OR(Y62=0,X$17=0)</formula>
    </cfRule>
  </conditionalFormatting>
  <conditionalFormatting sqref="AC62">
    <cfRule type="expression" dxfId="1676" priority="4120">
      <formula>AND($H62="X",AA$17&lt;&gt;0)</formula>
    </cfRule>
    <cfRule type="expression" dxfId="1675" priority="4121">
      <formula>AND(AB62&lt;&gt;0,AA$17&lt;&gt;0)</formula>
    </cfRule>
    <cfRule type="expression" dxfId="1674" priority="4122">
      <formula>OR(AB62=0,AA$17=0)</formula>
    </cfRule>
  </conditionalFormatting>
  <conditionalFormatting sqref="I63">
    <cfRule type="cellIs" dxfId="1673" priority="4119" operator="equal">
      <formula>"X"</formula>
    </cfRule>
  </conditionalFormatting>
  <conditionalFormatting sqref="L63">
    <cfRule type="cellIs" dxfId="1672" priority="4117" operator="equal">
      <formula>"X"</formula>
    </cfRule>
  </conditionalFormatting>
  <conditionalFormatting sqref="O63">
    <cfRule type="cellIs" dxfId="1671" priority="4115" operator="equal">
      <formula>"X"</formula>
    </cfRule>
  </conditionalFormatting>
  <conditionalFormatting sqref="R63">
    <cfRule type="cellIs" dxfId="1670" priority="4114" operator="equal">
      <formula>"X"</formula>
    </cfRule>
  </conditionalFormatting>
  <conditionalFormatting sqref="X63">
    <cfRule type="cellIs" dxfId="1669" priority="4113" operator="equal">
      <formula>"X"</formula>
    </cfRule>
  </conditionalFormatting>
  <conditionalFormatting sqref="AA63">
    <cfRule type="cellIs" dxfId="1668" priority="4112" operator="equal">
      <formula>"X"</formula>
    </cfRule>
  </conditionalFormatting>
  <conditionalFormatting sqref="K63">
    <cfRule type="expression" dxfId="1667" priority="4109">
      <formula>AND($H63="X",I$17&lt;&gt;0)</formula>
    </cfRule>
    <cfRule type="expression" dxfId="1666" priority="4110">
      <formula>AND(J63&lt;&gt;0,I$17&lt;&gt;0)</formula>
    </cfRule>
    <cfRule type="expression" dxfId="1665" priority="4111">
      <formula>OR(J63=0,I$17=0)</formula>
    </cfRule>
  </conditionalFormatting>
  <conditionalFormatting sqref="N63">
    <cfRule type="expression" dxfId="1664" priority="4106">
      <formula>AND($H63="X",L$17&lt;&gt;0)</formula>
    </cfRule>
    <cfRule type="expression" dxfId="1663" priority="4107">
      <formula>AND(M63&lt;&gt;0,L$17&lt;&gt;0)</formula>
    </cfRule>
    <cfRule type="expression" dxfId="1662" priority="4108">
      <formula>OR(M63=0,L$17=0)</formula>
    </cfRule>
  </conditionalFormatting>
  <conditionalFormatting sqref="Q63">
    <cfRule type="expression" dxfId="1661" priority="4103">
      <formula>AND($H63="X",O$17&lt;&gt;0)</formula>
    </cfRule>
    <cfRule type="expression" dxfId="1660" priority="4104">
      <formula>AND(P63&lt;&gt;0,O$17&lt;&gt;0)</formula>
    </cfRule>
    <cfRule type="expression" dxfId="1659" priority="4105">
      <formula>OR(P63=0,O$17=0)</formula>
    </cfRule>
  </conditionalFormatting>
  <conditionalFormatting sqref="T63">
    <cfRule type="expression" dxfId="1658" priority="4100">
      <formula>AND($H63="X",R$17&lt;&gt;0)</formula>
    </cfRule>
    <cfRule type="expression" dxfId="1657" priority="4101">
      <formula>AND(S63&lt;&gt;0,R$17&lt;&gt;0)</formula>
    </cfRule>
    <cfRule type="expression" dxfId="1656" priority="4102">
      <formula>OR(S63=0,R$17=0)</formula>
    </cfRule>
  </conditionalFormatting>
  <conditionalFormatting sqref="Z63">
    <cfRule type="expression" dxfId="1655" priority="4097">
      <formula>AND($H63="X",X$17&lt;&gt;0)</formula>
    </cfRule>
    <cfRule type="expression" dxfId="1654" priority="4098">
      <formula>AND(Y63&lt;&gt;0,X$17&lt;&gt;0)</formula>
    </cfRule>
    <cfRule type="expression" dxfId="1653" priority="4099">
      <formula>OR(Y63=0,X$17=0)</formula>
    </cfRule>
  </conditionalFormatting>
  <conditionalFormatting sqref="AC63">
    <cfRule type="expression" dxfId="1652" priority="4094">
      <formula>AND($H63="X",AA$17&lt;&gt;0)</formula>
    </cfRule>
    <cfRule type="expression" dxfId="1651" priority="4095">
      <formula>AND(AB63&lt;&gt;0,AA$17&lt;&gt;0)</formula>
    </cfRule>
    <cfRule type="expression" dxfId="1650" priority="4096">
      <formula>OR(AB63=0,AA$17=0)</formula>
    </cfRule>
  </conditionalFormatting>
  <conditionalFormatting sqref="R64">
    <cfRule type="cellIs" dxfId="1649" priority="4088" operator="equal">
      <formula>"X"</formula>
    </cfRule>
  </conditionalFormatting>
  <conditionalFormatting sqref="AA64">
    <cfRule type="cellIs" dxfId="1648" priority="4086" operator="equal">
      <formula>"X"</formula>
    </cfRule>
  </conditionalFormatting>
  <conditionalFormatting sqref="K64">
    <cfRule type="expression" dxfId="1647" priority="4083">
      <formula>AND($H64="X",I$17&lt;&gt;0)</formula>
    </cfRule>
    <cfRule type="expression" dxfId="1646" priority="4084">
      <formula>AND(J64&lt;&gt;0,I$17&lt;&gt;0)</formula>
    </cfRule>
    <cfRule type="expression" dxfId="1645" priority="4085">
      <formula>OR(J64=0,I$17=0)</formula>
    </cfRule>
  </conditionalFormatting>
  <conditionalFormatting sqref="N64">
    <cfRule type="expression" dxfId="1644" priority="4080">
      <formula>AND($H64="X",L$17&lt;&gt;0)</formula>
    </cfRule>
    <cfRule type="expression" dxfId="1643" priority="4081">
      <formula>AND(M64&lt;&gt;0,L$17&lt;&gt;0)</formula>
    </cfRule>
    <cfRule type="expression" dxfId="1642" priority="4082">
      <formula>OR(M64=0,L$17=0)</formula>
    </cfRule>
  </conditionalFormatting>
  <conditionalFormatting sqref="Q64">
    <cfRule type="expression" dxfId="1641" priority="4077">
      <formula>AND($H64="X",O$17&lt;&gt;0)</formula>
    </cfRule>
    <cfRule type="expression" dxfId="1640" priority="4078">
      <formula>AND(P64&lt;&gt;0,O$17&lt;&gt;0)</formula>
    </cfRule>
    <cfRule type="expression" dxfId="1639" priority="4079">
      <formula>OR(P64=0,O$17=0)</formula>
    </cfRule>
  </conditionalFormatting>
  <conditionalFormatting sqref="T64">
    <cfRule type="expression" dxfId="1638" priority="4074">
      <formula>AND($H64="X",R$17&lt;&gt;0)</formula>
    </cfRule>
    <cfRule type="expression" dxfId="1637" priority="4075">
      <formula>AND(S64&lt;&gt;0,R$17&lt;&gt;0)</formula>
    </cfRule>
    <cfRule type="expression" dxfId="1636" priority="4076">
      <formula>OR(S64=0,R$17=0)</formula>
    </cfRule>
  </conditionalFormatting>
  <conditionalFormatting sqref="Z64">
    <cfRule type="expression" dxfId="1635" priority="4071">
      <formula>AND($H64="X",X$17&lt;&gt;0)</formula>
    </cfRule>
    <cfRule type="expression" dxfId="1634" priority="4072">
      <formula>AND(Y64&lt;&gt;0,X$17&lt;&gt;0)</formula>
    </cfRule>
    <cfRule type="expression" dxfId="1633" priority="4073">
      <formula>OR(Y64=0,X$17=0)</formula>
    </cfRule>
  </conditionalFormatting>
  <conditionalFormatting sqref="AC64">
    <cfRule type="expression" dxfId="1632" priority="4068">
      <formula>AND($H64="X",AA$17&lt;&gt;0)</formula>
    </cfRule>
    <cfRule type="expression" dxfId="1631" priority="4069">
      <formula>AND(AB64&lt;&gt;0,AA$17&lt;&gt;0)</formula>
    </cfRule>
    <cfRule type="expression" dxfId="1630" priority="4070">
      <formula>OR(AB64=0,AA$17=0)</formula>
    </cfRule>
  </conditionalFormatting>
  <conditionalFormatting sqref="I65">
    <cfRule type="cellIs" dxfId="1629" priority="4067" operator="equal">
      <formula>"X"</formula>
    </cfRule>
  </conditionalFormatting>
  <conditionalFormatting sqref="L65">
    <cfRule type="cellIs" dxfId="1628" priority="4065" operator="equal">
      <formula>"X"</formula>
    </cfRule>
  </conditionalFormatting>
  <conditionalFormatting sqref="O65">
    <cfRule type="cellIs" dxfId="1627" priority="4063" operator="equal">
      <formula>"X"</formula>
    </cfRule>
  </conditionalFormatting>
  <conditionalFormatting sqref="R65">
    <cfRule type="cellIs" dxfId="1626" priority="4062" operator="equal">
      <formula>"X"</formula>
    </cfRule>
  </conditionalFormatting>
  <conditionalFormatting sqref="X65">
    <cfRule type="cellIs" dxfId="1625" priority="4061" operator="equal">
      <formula>"X"</formula>
    </cfRule>
  </conditionalFormatting>
  <conditionalFormatting sqref="AA65">
    <cfRule type="cellIs" dxfId="1624" priority="4060" operator="equal">
      <formula>"X"</formula>
    </cfRule>
  </conditionalFormatting>
  <conditionalFormatting sqref="K65">
    <cfRule type="expression" dxfId="1623" priority="4057">
      <formula>AND($H65="X",I$17&lt;&gt;0)</formula>
    </cfRule>
    <cfRule type="expression" dxfId="1622" priority="4058">
      <formula>AND(J65&lt;&gt;0,I$17&lt;&gt;0)</formula>
    </cfRule>
    <cfRule type="expression" dxfId="1621" priority="4059">
      <formula>OR(J65=0,I$17=0)</formula>
    </cfRule>
  </conditionalFormatting>
  <conditionalFormatting sqref="N65">
    <cfRule type="expression" dxfId="1620" priority="4054">
      <formula>AND($H65="X",L$17&lt;&gt;0)</formula>
    </cfRule>
    <cfRule type="expression" dxfId="1619" priority="4055">
      <formula>AND(M65&lt;&gt;0,L$17&lt;&gt;0)</formula>
    </cfRule>
    <cfRule type="expression" dxfId="1618" priority="4056">
      <formula>OR(M65=0,L$17=0)</formula>
    </cfRule>
  </conditionalFormatting>
  <conditionalFormatting sqref="Q65">
    <cfRule type="expression" dxfId="1617" priority="4051">
      <formula>AND($H65="X",O$17&lt;&gt;0)</formula>
    </cfRule>
    <cfRule type="expression" dxfId="1616" priority="4052">
      <formula>AND(P65&lt;&gt;0,O$17&lt;&gt;0)</formula>
    </cfRule>
    <cfRule type="expression" dxfId="1615" priority="4053">
      <formula>OR(P65=0,O$17=0)</formula>
    </cfRule>
  </conditionalFormatting>
  <conditionalFormatting sqref="T65">
    <cfRule type="expression" dxfId="1614" priority="4048">
      <formula>AND($H65="X",R$17&lt;&gt;0)</formula>
    </cfRule>
    <cfRule type="expression" dxfId="1613" priority="4049">
      <formula>AND(S65&lt;&gt;0,R$17&lt;&gt;0)</formula>
    </cfRule>
    <cfRule type="expression" dxfId="1612" priority="4050">
      <formula>OR(S65=0,R$17=0)</formula>
    </cfRule>
  </conditionalFormatting>
  <conditionalFormatting sqref="Z65">
    <cfRule type="expression" dxfId="1611" priority="4045">
      <formula>AND($H65="X",X$17&lt;&gt;0)</formula>
    </cfRule>
    <cfRule type="expression" dxfId="1610" priority="4046">
      <formula>AND(Y65&lt;&gt;0,X$17&lt;&gt;0)</formula>
    </cfRule>
    <cfRule type="expression" dxfId="1609" priority="4047">
      <formula>OR(Y65=0,X$17=0)</formula>
    </cfRule>
  </conditionalFormatting>
  <conditionalFormatting sqref="AC65">
    <cfRule type="expression" dxfId="1608" priority="4042">
      <formula>AND($H65="X",AA$17&lt;&gt;0)</formula>
    </cfRule>
    <cfRule type="expression" dxfId="1607" priority="4043">
      <formula>AND(AB65&lt;&gt;0,AA$17&lt;&gt;0)</formula>
    </cfRule>
    <cfRule type="expression" dxfId="1606" priority="4044">
      <formula>OR(AB65=0,AA$17=0)</formula>
    </cfRule>
  </conditionalFormatting>
  <conditionalFormatting sqref="I66">
    <cfRule type="cellIs" dxfId="1605" priority="4041" operator="equal">
      <formula>"X"</formula>
    </cfRule>
  </conditionalFormatting>
  <conditionalFormatting sqref="L66">
    <cfRule type="cellIs" dxfId="1604" priority="4039" operator="equal">
      <formula>"X"</formula>
    </cfRule>
  </conditionalFormatting>
  <conditionalFormatting sqref="O66">
    <cfRule type="cellIs" dxfId="1603" priority="4037" operator="equal">
      <formula>"X"</formula>
    </cfRule>
  </conditionalFormatting>
  <conditionalFormatting sqref="R66">
    <cfRule type="cellIs" dxfId="1602" priority="4036" operator="equal">
      <formula>"X"</formula>
    </cfRule>
  </conditionalFormatting>
  <conditionalFormatting sqref="AA66">
    <cfRule type="cellIs" dxfId="1601" priority="4034" operator="equal">
      <formula>"X"</formula>
    </cfRule>
  </conditionalFormatting>
  <conditionalFormatting sqref="K66">
    <cfRule type="expression" dxfId="1600" priority="4031">
      <formula>AND($H66="X",I$17&lt;&gt;0)</formula>
    </cfRule>
    <cfRule type="expression" dxfId="1599" priority="4032">
      <formula>AND(J66&lt;&gt;0,I$17&lt;&gt;0)</formula>
    </cfRule>
    <cfRule type="expression" dxfId="1598" priority="4033">
      <formula>OR(J66=0,I$17=0)</formula>
    </cfRule>
  </conditionalFormatting>
  <conditionalFormatting sqref="N66">
    <cfRule type="expression" dxfId="1597" priority="4028">
      <formula>AND($H66="X",L$17&lt;&gt;0)</formula>
    </cfRule>
    <cfRule type="expression" dxfId="1596" priority="4029">
      <formula>AND(M66&lt;&gt;0,L$17&lt;&gt;0)</formula>
    </cfRule>
    <cfRule type="expression" dxfId="1595" priority="4030">
      <formula>OR(M66=0,L$17=0)</formula>
    </cfRule>
  </conditionalFormatting>
  <conditionalFormatting sqref="Q66">
    <cfRule type="expression" dxfId="1594" priority="4025">
      <formula>AND($H66="X",O$17&lt;&gt;0)</formula>
    </cfRule>
    <cfRule type="expression" dxfId="1593" priority="4026">
      <formula>AND(P66&lt;&gt;0,O$17&lt;&gt;0)</formula>
    </cfRule>
    <cfRule type="expression" dxfId="1592" priority="4027">
      <formula>OR(P66=0,O$17=0)</formula>
    </cfRule>
  </conditionalFormatting>
  <conditionalFormatting sqref="T66">
    <cfRule type="expression" dxfId="1591" priority="4022">
      <formula>AND($H66="X",R$17&lt;&gt;0)</formula>
    </cfRule>
    <cfRule type="expression" dxfId="1590" priority="4023">
      <formula>AND(S66&lt;&gt;0,R$17&lt;&gt;0)</formula>
    </cfRule>
    <cfRule type="expression" dxfId="1589" priority="4024">
      <formula>OR(S66=0,R$17=0)</formula>
    </cfRule>
  </conditionalFormatting>
  <conditionalFormatting sqref="Z66">
    <cfRule type="expression" dxfId="1588" priority="4019">
      <formula>AND($H66="X",X$17&lt;&gt;0)</formula>
    </cfRule>
    <cfRule type="expression" dxfId="1587" priority="4020">
      <formula>AND(Y66&lt;&gt;0,X$17&lt;&gt;0)</formula>
    </cfRule>
    <cfRule type="expression" dxfId="1586" priority="4021">
      <formula>OR(Y66=0,X$17=0)</formula>
    </cfRule>
  </conditionalFormatting>
  <conditionalFormatting sqref="AC66">
    <cfRule type="expression" dxfId="1585" priority="4016">
      <formula>AND($H66="X",AA$17&lt;&gt;0)</formula>
    </cfRule>
    <cfRule type="expression" dxfId="1584" priority="4017">
      <formula>AND(AB66&lt;&gt;0,AA$17&lt;&gt;0)</formula>
    </cfRule>
    <cfRule type="expression" dxfId="1583" priority="4018">
      <formula>OR(AB66=0,AA$17=0)</formula>
    </cfRule>
  </conditionalFormatting>
  <conditionalFormatting sqref="I67">
    <cfRule type="cellIs" dxfId="1582" priority="4015" operator="equal">
      <formula>"X"</formula>
    </cfRule>
  </conditionalFormatting>
  <conditionalFormatting sqref="O67">
    <cfRule type="cellIs" dxfId="1581" priority="4011" operator="equal">
      <formula>"X"</formula>
    </cfRule>
  </conditionalFormatting>
  <conditionalFormatting sqref="R67">
    <cfRule type="cellIs" dxfId="1580" priority="4010" operator="equal">
      <formula>"X"</formula>
    </cfRule>
  </conditionalFormatting>
  <conditionalFormatting sqref="X67">
    <cfRule type="cellIs" dxfId="1579" priority="4009" operator="equal">
      <formula>"X"</formula>
    </cfRule>
  </conditionalFormatting>
  <conditionalFormatting sqref="AA67">
    <cfRule type="cellIs" dxfId="1578" priority="4008" operator="equal">
      <formula>"X"</formula>
    </cfRule>
  </conditionalFormatting>
  <conditionalFormatting sqref="K67">
    <cfRule type="expression" dxfId="1577" priority="4005">
      <formula>AND($H67="X",I$17&lt;&gt;0)</formula>
    </cfRule>
    <cfRule type="expression" dxfId="1576" priority="4006">
      <formula>AND(J67&lt;&gt;0,I$17&lt;&gt;0)</formula>
    </cfRule>
    <cfRule type="expression" dxfId="1575" priority="4007">
      <formula>OR(J67=0,I$17=0)</formula>
    </cfRule>
  </conditionalFormatting>
  <conditionalFormatting sqref="N67">
    <cfRule type="expression" dxfId="1574" priority="4002">
      <formula>AND($H67="X",L$17&lt;&gt;0)</formula>
    </cfRule>
    <cfRule type="expression" dxfId="1573" priority="4003">
      <formula>AND(M67&lt;&gt;0,L$17&lt;&gt;0)</formula>
    </cfRule>
    <cfRule type="expression" dxfId="1572" priority="4004">
      <formula>OR(M67=0,L$17=0)</formula>
    </cfRule>
  </conditionalFormatting>
  <conditionalFormatting sqref="Q67">
    <cfRule type="expression" dxfId="1571" priority="3999">
      <formula>AND($H67="X",O$17&lt;&gt;0)</formula>
    </cfRule>
    <cfRule type="expression" dxfId="1570" priority="4000">
      <formula>AND(P67&lt;&gt;0,O$17&lt;&gt;0)</formula>
    </cfRule>
    <cfRule type="expression" dxfId="1569" priority="4001">
      <formula>OR(P67=0,O$17=0)</formula>
    </cfRule>
  </conditionalFormatting>
  <conditionalFormatting sqref="T67">
    <cfRule type="expression" dxfId="1568" priority="3996">
      <formula>AND($H67="X",R$17&lt;&gt;0)</formula>
    </cfRule>
    <cfRule type="expression" dxfId="1567" priority="3997">
      <formula>AND(S67&lt;&gt;0,R$17&lt;&gt;0)</formula>
    </cfRule>
    <cfRule type="expression" dxfId="1566" priority="3998">
      <formula>OR(S67=0,R$17=0)</formula>
    </cfRule>
  </conditionalFormatting>
  <conditionalFormatting sqref="Z67">
    <cfRule type="expression" dxfId="1565" priority="3993">
      <formula>AND($H67="X",X$17&lt;&gt;0)</formula>
    </cfRule>
    <cfRule type="expression" dxfId="1564" priority="3994">
      <formula>AND(Y67&lt;&gt;0,X$17&lt;&gt;0)</formula>
    </cfRule>
    <cfRule type="expression" dxfId="1563" priority="3995">
      <formula>OR(Y67=0,X$17=0)</formula>
    </cfRule>
  </conditionalFormatting>
  <conditionalFormatting sqref="AC67">
    <cfRule type="expression" dxfId="1562" priority="3990">
      <formula>AND($H67="X",AA$17&lt;&gt;0)</formula>
    </cfRule>
    <cfRule type="expression" dxfId="1561" priority="3991">
      <formula>AND(AB67&lt;&gt;0,AA$17&lt;&gt;0)</formula>
    </cfRule>
    <cfRule type="expression" dxfId="1560" priority="3992">
      <formula>OR(AB67=0,AA$17=0)</formula>
    </cfRule>
  </conditionalFormatting>
  <conditionalFormatting sqref="I68">
    <cfRule type="cellIs" dxfId="1559" priority="3989" operator="equal">
      <formula>"X"</formula>
    </cfRule>
  </conditionalFormatting>
  <conditionalFormatting sqref="L68">
    <cfRule type="cellIs" dxfId="1558" priority="3987" operator="equal">
      <formula>"X"</formula>
    </cfRule>
  </conditionalFormatting>
  <conditionalFormatting sqref="O68">
    <cfRule type="cellIs" dxfId="1557" priority="3985" operator="equal">
      <formula>"X"</formula>
    </cfRule>
  </conditionalFormatting>
  <conditionalFormatting sqref="R68">
    <cfRule type="cellIs" dxfId="1556" priority="3984" operator="equal">
      <formula>"X"</formula>
    </cfRule>
  </conditionalFormatting>
  <conditionalFormatting sqref="AA68">
    <cfRule type="cellIs" dxfId="1555" priority="3982" operator="equal">
      <formula>"X"</formula>
    </cfRule>
  </conditionalFormatting>
  <conditionalFormatting sqref="K68">
    <cfRule type="expression" dxfId="1554" priority="3980">
      <formula>AND($H68="X",I$17&lt;&gt;0)</formula>
    </cfRule>
    <cfRule type="expression" dxfId="1553" priority="3981">
      <formula>AND(J68&lt;&gt;0,I$17&lt;&gt;0)</formula>
    </cfRule>
    <cfRule type="expression" dxfId="1552" priority="3979">
      <formula>OR(J68=0,I$17=0)</formula>
    </cfRule>
  </conditionalFormatting>
  <conditionalFormatting sqref="N68">
    <cfRule type="expression" dxfId="1551" priority="3976">
      <formula>AND($H68="X",L$17&lt;&gt;0)</formula>
    </cfRule>
    <cfRule type="expression" dxfId="1550" priority="3977">
      <formula>AND(M68&lt;&gt;0,L$17&lt;&gt;0)</formula>
    </cfRule>
    <cfRule type="expression" dxfId="1549" priority="3978">
      <formula>OR(M68=0,L$17=0)</formula>
    </cfRule>
  </conditionalFormatting>
  <conditionalFormatting sqref="Q68">
    <cfRule type="expression" dxfId="1548" priority="3973">
      <formula>AND($H68="X",O$17&lt;&gt;0)</formula>
    </cfRule>
    <cfRule type="expression" dxfId="1547" priority="3974">
      <formula>AND(P68&lt;&gt;0,O$17&lt;&gt;0)</formula>
    </cfRule>
    <cfRule type="expression" dxfId="1546" priority="3975">
      <formula>OR(P68=0,O$17=0)</formula>
    </cfRule>
  </conditionalFormatting>
  <conditionalFormatting sqref="T68">
    <cfRule type="expression" dxfId="1545" priority="3970">
      <formula>AND($H68="X",R$17&lt;&gt;0)</formula>
    </cfRule>
    <cfRule type="expression" dxfId="1544" priority="3971">
      <formula>AND(S68&lt;&gt;0,R$17&lt;&gt;0)</formula>
    </cfRule>
    <cfRule type="expression" dxfId="1543" priority="3972">
      <formula>OR(S68=0,R$17=0)</formula>
    </cfRule>
  </conditionalFormatting>
  <conditionalFormatting sqref="Z68">
    <cfRule type="expression" dxfId="1542" priority="3967">
      <formula>AND($H68="X",X$17&lt;&gt;0)</formula>
    </cfRule>
    <cfRule type="expression" dxfId="1541" priority="3968">
      <formula>AND(Y68&lt;&gt;0,X$17&lt;&gt;0)</formula>
    </cfRule>
    <cfRule type="expression" dxfId="1540" priority="3969">
      <formula>OR(Y68=0,X$17=0)</formula>
    </cfRule>
  </conditionalFormatting>
  <conditionalFormatting sqref="AC68">
    <cfRule type="expression" dxfId="1539" priority="3964">
      <formula>AND($H68="X",AA$17&lt;&gt;0)</formula>
    </cfRule>
    <cfRule type="expression" dxfId="1538" priority="3965">
      <formula>AND(AB68&lt;&gt;0,AA$17&lt;&gt;0)</formula>
    </cfRule>
    <cfRule type="expression" dxfId="1537" priority="3966">
      <formula>OR(AB68=0,AA$17=0)</formula>
    </cfRule>
  </conditionalFormatting>
  <conditionalFormatting sqref="K69">
    <cfRule type="expression" dxfId="1536" priority="3953">
      <formula>AND($H69="X",I$17&lt;&gt;0)</formula>
    </cfRule>
    <cfRule type="expression" dxfId="1535" priority="3954">
      <formula>AND(J69&lt;&gt;0,I$17&lt;&gt;0)</formula>
    </cfRule>
    <cfRule type="expression" dxfId="1534" priority="3955">
      <formula>OR(J69=0,I$17=0)</formula>
    </cfRule>
  </conditionalFormatting>
  <conditionalFormatting sqref="Q69">
    <cfRule type="expression" dxfId="1533" priority="3947">
      <formula>AND($H69="X",O$17&lt;&gt;0)</formula>
    </cfRule>
    <cfRule type="expression" dxfId="1532" priority="3948">
      <formula>AND(P69&lt;&gt;0,O$17&lt;&gt;0)</formula>
    </cfRule>
    <cfRule type="expression" dxfId="1531" priority="3949">
      <formula>OR(P69=0,O$17=0)</formula>
    </cfRule>
  </conditionalFormatting>
  <conditionalFormatting sqref="T69">
    <cfRule type="expression" dxfId="1530" priority="3944">
      <formula>AND($H69="X",R$17&lt;&gt;0)</formula>
    </cfRule>
    <cfRule type="expression" dxfId="1529" priority="3945">
      <formula>AND(S69&lt;&gt;0,R$17&lt;&gt;0)</formula>
    </cfRule>
    <cfRule type="expression" dxfId="1528" priority="3946">
      <formula>OR(S69=0,R$17=0)</formula>
    </cfRule>
  </conditionalFormatting>
  <conditionalFormatting sqref="Z69">
    <cfRule type="expression" dxfId="1527" priority="3941">
      <formula>AND($H69="X",X$17&lt;&gt;0)</formula>
    </cfRule>
    <cfRule type="expression" dxfId="1526" priority="3942">
      <formula>AND(Y69&lt;&gt;0,X$17&lt;&gt;0)</formula>
    </cfRule>
    <cfRule type="expression" dxfId="1525" priority="3943">
      <formula>OR(Y69=0,X$17=0)</formula>
    </cfRule>
  </conditionalFormatting>
  <conditionalFormatting sqref="AC69">
    <cfRule type="expression" dxfId="1524" priority="3938">
      <formula>AND($H69="X",AA$17&lt;&gt;0)</formula>
    </cfRule>
    <cfRule type="expression" dxfId="1523" priority="3939">
      <formula>AND(AB69&lt;&gt;0,AA$17&lt;&gt;0)</formula>
    </cfRule>
    <cfRule type="expression" dxfId="1522" priority="3940">
      <formula>OR(AB69=0,AA$17=0)</formula>
    </cfRule>
  </conditionalFormatting>
  <conditionalFormatting sqref="K70">
    <cfRule type="expression" dxfId="1521" priority="3927">
      <formula>AND($H70="X",I$17&lt;&gt;0)</formula>
    </cfRule>
    <cfRule type="expression" dxfId="1520" priority="3928">
      <formula>AND(J70&lt;&gt;0,I$17&lt;&gt;0)</formula>
    </cfRule>
    <cfRule type="expression" dxfId="1519" priority="3929">
      <formula>OR(J70=0,I$17=0)</formula>
    </cfRule>
  </conditionalFormatting>
  <conditionalFormatting sqref="AC70">
    <cfRule type="expression" dxfId="1518" priority="3912">
      <formula>AND($H70="X",AA$17&lt;&gt;0)</formula>
    </cfRule>
    <cfRule type="expression" dxfId="1517" priority="3913">
      <formula>AND(AB70&lt;&gt;0,AA$17&lt;&gt;0)</formula>
    </cfRule>
    <cfRule type="expression" dxfId="1516" priority="3914">
      <formula>OR(AB70=0,AA$17=0)</formula>
    </cfRule>
  </conditionalFormatting>
  <conditionalFormatting sqref="Q70">
    <cfRule type="expression" dxfId="1515" priority="3921">
      <formula>AND($H70="X",O$17&lt;&gt;0)</formula>
    </cfRule>
    <cfRule type="expression" dxfId="1514" priority="3922">
      <formula>AND(P70&lt;&gt;0,O$17&lt;&gt;0)</formula>
    </cfRule>
    <cfRule type="expression" dxfId="1513" priority="3923">
      <formula>OR(P70=0,O$17=0)</formula>
    </cfRule>
  </conditionalFormatting>
  <conditionalFormatting sqref="T70">
    <cfRule type="expression" dxfId="1512" priority="3918">
      <formula>AND($H70="X",R$17&lt;&gt;0)</formula>
    </cfRule>
    <cfRule type="expression" dxfId="1511" priority="3919">
      <formula>AND(S70&lt;&gt;0,R$17&lt;&gt;0)</formula>
    </cfRule>
    <cfRule type="expression" dxfId="1510" priority="3920">
      <formula>OR(S70=0,R$17=0)</formula>
    </cfRule>
  </conditionalFormatting>
  <conditionalFormatting sqref="Z70">
    <cfRule type="expression" dxfId="1509" priority="3915">
      <formula>AND($H70="X",X$17&lt;&gt;0)</formula>
    </cfRule>
    <cfRule type="expression" dxfId="1508" priority="3916">
      <formula>AND(Y70&lt;&gt;0,X$17&lt;&gt;0)</formula>
    </cfRule>
    <cfRule type="expression" dxfId="1507" priority="3917">
      <formula>OR(Y70=0,X$17=0)</formula>
    </cfRule>
  </conditionalFormatting>
  <conditionalFormatting sqref="K71">
    <cfRule type="expression" dxfId="1506" priority="3901">
      <formula>AND($H71="X",I$17&lt;&gt;0)</formula>
    </cfRule>
    <cfRule type="expression" dxfId="1505" priority="3902">
      <formula>AND(J71&lt;&gt;0,I$17&lt;&gt;0)</formula>
    </cfRule>
    <cfRule type="expression" dxfId="1504" priority="3903">
      <formula>OR(J71=0,I$17=0)</formula>
    </cfRule>
  </conditionalFormatting>
  <conditionalFormatting sqref="Z71">
    <cfRule type="expression" dxfId="1503" priority="3889">
      <formula>AND($H71="X",X$17&lt;&gt;0)</formula>
    </cfRule>
    <cfRule type="expression" dxfId="1502" priority="3890">
      <formula>AND(Y71&lt;&gt;0,X$17&lt;&gt;0)</formula>
    </cfRule>
    <cfRule type="expression" dxfId="1501" priority="3891">
      <formula>OR(Y71=0,X$17=0)</formula>
    </cfRule>
  </conditionalFormatting>
  <conditionalFormatting sqref="Q71">
    <cfRule type="expression" dxfId="1500" priority="3895">
      <formula>AND($H71="X",O$17&lt;&gt;0)</formula>
    </cfRule>
    <cfRule type="expression" dxfId="1499" priority="3896">
      <formula>AND(P71&lt;&gt;0,O$17&lt;&gt;0)</formula>
    </cfRule>
    <cfRule type="expression" dxfId="1498" priority="3897">
      <formula>OR(P71=0,O$17=0)</formula>
    </cfRule>
  </conditionalFormatting>
  <conditionalFormatting sqref="T71">
    <cfRule type="expression" dxfId="1497" priority="3892">
      <formula>AND($H71="X",R$17&lt;&gt;0)</formula>
    </cfRule>
    <cfRule type="expression" dxfId="1496" priority="3893">
      <formula>AND(S71&lt;&gt;0,R$17&lt;&gt;0)</formula>
    </cfRule>
    <cfRule type="expression" dxfId="1495" priority="3894">
      <formula>OR(S71=0,R$17=0)</formula>
    </cfRule>
  </conditionalFormatting>
  <conditionalFormatting sqref="AC71">
    <cfRule type="expression" dxfId="1494" priority="3886">
      <formula>AND($H71="X",AA$17&lt;&gt;0)</formula>
    </cfRule>
    <cfRule type="expression" dxfId="1493" priority="3887">
      <formula>AND(AB71&lt;&gt;0,AA$17&lt;&gt;0)</formula>
    </cfRule>
    <cfRule type="expression" dxfId="1492" priority="3888">
      <formula>OR(AB71=0,AA$17=0)</formula>
    </cfRule>
  </conditionalFormatting>
  <conditionalFormatting sqref="K72">
    <cfRule type="expression" dxfId="1491" priority="3875">
      <formula>AND($H72="X",I$17&lt;&gt;0)</formula>
    </cfRule>
    <cfRule type="expression" dxfId="1490" priority="3876">
      <formula>AND(J72&lt;&gt;0,I$17&lt;&gt;0)</formula>
    </cfRule>
    <cfRule type="expression" dxfId="1489" priority="3877">
      <formula>OR(J72=0,I$17=0)</formula>
    </cfRule>
  </conditionalFormatting>
  <conditionalFormatting sqref="T72">
    <cfRule type="expression" dxfId="1488" priority="3866">
      <formula>AND($H72="X",R$17&lt;&gt;0)</formula>
    </cfRule>
    <cfRule type="expression" dxfId="1487" priority="3867">
      <formula>AND(S72&lt;&gt;0,R$17&lt;&gt;0)</formula>
    </cfRule>
    <cfRule type="expression" dxfId="1486" priority="3868">
      <formula>OR(S72=0,R$17=0)</formula>
    </cfRule>
  </conditionalFormatting>
  <conditionalFormatting sqref="Q72">
    <cfRule type="expression" dxfId="1485" priority="3869">
      <formula>AND($H72="X",O$17&lt;&gt;0)</formula>
    </cfRule>
    <cfRule type="expression" dxfId="1484" priority="3870">
      <formula>AND(P72&lt;&gt;0,O$17&lt;&gt;0)</formula>
    </cfRule>
    <cfRule type="expression" dxfId="1483" priority="3871">
      <formula>OR(P72=0,O$17=0)</formula>
    </cfRule>
  </conditionalFormatting>
  <conditionalFormatting sqref="Z72">
    <cfRule type="expression" dxfId="1482" priority="3863">
      <formula>AND($H72="X",X$17&lt;&gt;0)</formula>
    </cfRule>
    <cfRule type="expression" dxfId="1481" priority="3864">
      <formula>AND(Y72&lt;&gt;0,X$17&lt;&gt;0)</formula>
    </cfRule>
    <cfRule type="expression" dxfId="1480" priority="3865">
      <formula>OR(Y72=0,X$17=0)</formula>
    </cfRule>
  </conditionalFormatting>
  <conditionalFormatting sqref="AC72">
    <cfRule type="expression" dxfId="1479" priority="3860">
      <formula>AND($H72="X",AA$17&lt;&gt;0)</formula>
    </cfRule>
    <cfRule type="expression" dxfId="1478" priority="3861">
      <formula>AND(AB72&lt;&gt;0,AA$17&lt;&gt;0)</formula>
    </cfRule>
    <cfRule type="expression" dxfId="1477" priority="3862">
      <formula>OR(AB72=0,AA$17=0)</formula>
    </cfRule>
  </conditionalFormatting>
  <conditionalFormatting sqref="K73">
    <cfRule type="expression" dxfId="1476" priority="3849">
      <formula>AND($H73="X",I$17&lt;&gt;0)</formula>
    </cfRule>
    <cfRule type="expression" dxfId="1475" priority="3850">
      <formula>AND(J73&lt;&gt;0,I$17&lt;&gt;0)</formula>
    </cfRule>
    <cfRule type="expression" dxfId="1474" priority="3851">
      <formula>OR(J73=0,I$17=0)</formula>
    </cfRule>
  </conditionalFormatting>
  <conditionalFormatting sqref="Q73">
    <cfRule type="expression" dxfId="1473" priority="3843">
      <formula>AND($H73="X",O$17&lt;&gt;0)</formula>
    </cfRule>
    <cfRule type="expression" dxfId="1472" priority="3844">
      <formula>AND(P73&lt;&gt;0,O$17&lt;&gt;0)</formula>
    </cfRule>
    <cfRule type="expression" dxfId="1471" priority="3845">
      <formula>OR(P73=0,O$17=0)</formula>
    </cfRule>
  </conditionalFormatting>
  <conditionalFormatting sqref="T73">
    <cfRule type="expression" dxfId="1470" priority="3840">
      <formula>AND($H73="X",R$17&lt;&gt;0)</formula>
    </cfRule>
    <cfRule type="expression" dxfId="1469" priority="3841">
      <formula>AND(S73&lt;&gt;0,R$17&lt;&gt;0)</formula>
    </cfRule>
    <cfRule type="expression" dxfId="1468" priority="3842">
      <formula>OR(S73=0,R$17=0)</formula>
    </cfRule>
  </conditionalFormatting>
  <conditionalFormatting sqref="Z73">
    <cfRule type="expression" dxfId="1467" priority="3837">
      <formula>AND($H73="X",X$17&lt;&gt;0)</formula>
    </cfRule>
    <cfRule type="expression" dxfId="1466" priority="3838">
      <formula>AND(Y73&lt;&gt;0,X$17&lt;&gt;0)</formula>
    </cfRule>
    <cfRule type="expression" dxfId="1465" priority="3839">
      <formula>OR(Y73=0,X$17=0)</formula>
    </cfRule>
  </conditionalFormatting>
  <conditionalFormatting sqref="AC73">
    <cfRule type="expression" dxfId="1464" priority="3834">
      <formula>AND($H73="X",AA$17&lt;&gt;0)</formula>
    </cfRule>
    <cfRule type="expression" dxfId="1463" priority="3835">
      <formula>AND(AB73&lt;&gt;0,AA$17&lt;&gt;0)</formula>
    </cfRule>
    <cfRule type="expression" dxfId="1462" priority="3836">
      <formula>OR(AB73=0,AA$17=0)</formula>
    </cfRule>
  </conditionalFormatting>
  <conditionalFormatting sqref="I74">
    <cfRule type="cellIs" dxfId="1461" priority="3833" operator="equal">
      <formula>"X"</formula>
    </cfRule>
  </conditionalFormatting>
  <conditionalFormatting sqref="L74">
    <cfRule type="cellIs" dxfId="1460" priority="3831" operator="equal">
      <formula>"X"</formula>
    </cfRule>
  </conditionalFormatting>
  <conditionalFormatting sqref="O74">
    <cfRule type="cellIs" dxfId="1459" priority="3829" operator="equal">
      <formula>"X"</formula>
    </cfRule>
  </conditionalFormatting>
  <conditionalFormatting sqref="X74">
    <cfRule type="cellIs" dxfId="1458" priority="3827" operator="equal">
      <formula>"X"</formula>
    </cfRule>
  </conditionalFormatting>
  <conditionalFormatting sqref="AA74">
    <cfRule type="cellIs" dxfId="1457" priority="3826" operator="equal">
      <formula>"X"</formula>
    </cfRule>
  </conditionalFormatting>
  <conditionalFormatting sqref="K74">
    <cfRule type="expression" dxfId="1456" priority="3823">
      <formula>AND($H74="X",I$17&lt;&gt;0)</formula>
    </cfRule>
    <cfRule type="expression" dxfId="1455" priority="3824">
      <formula>AND(J74&lt;&gt;0,I$17&lt;&gt;0)</formula>
    </cfRule>
    <cfRule type="expression" dxfId="1454" priority="3825">
      <formula>OR(J74=0,I$17=0)</formula>
    </cfRule>
  </conditionalFormatting>
  <conditionalFormatting sqref="N74">
    <cfRule type="expression" dxfId="1453" priority="3820">
      <formula>AND($H74="X",L$17&lt;&gt;0)</formula>
    </cfRule>
    <cfRule type="expression" dxfId="1452" priority="3821">
      <formula>AND(M74&lt;&gt;0,L$17&lt;&gt;0)</formula>
    </cfRule>
    <cfRule type="expression" dxfId="1451" priority="3822">
      <formula>OR(M74=0,L$17=0)</formula>
    </cfRule>
  </conditionalFormatting>
  <conditionalFormatting sqref="Q74">
    <cfRule type="expression" dxfId="1450" priority="3817">
      <formula>AND($H74="X",O$17&lt;&gt;0)</formula>
    </cfRule>
    <cfRule type="expression" dxfId="1449" priority="3818">
      <formula>AND(P74&lt;&gt;0,O$17&lt;&gt;0)</formula>
    </cfRule>
    <cfRule type="expression" dxfId="1448" priority="3819">
      <formula>OR(P74=0,O$17=0)</formula>
    </cfRule>
  </conditionalFormatting>
  <conditionalFormatting sqref="T74">
    <cfRule type="expression" dxfId="1447" priority="3814">
      <formula>AND($H74="X",R$17&lt;&gt;0)</formula>
    </cfRule>
    <cfRule type="expression" dxfId="1446" priority="3815">
      <formula>AND(S74&lt;&gt;0,R$17&lt;&gt;0)</formula>
    </cfRule>
    <cfRule type="expression" dxfId="1445" priority="3816">
      <formula>OR(S74=0,R$17=0)</formula>
    </cfRule>
  </conditionalFormatting>
  <conditionalFormatting sqref="Z74">
    <cfRule type="expression" dxfId="1444" priority="3811">
      <formula>AND($H74="X",X$17&lt;&gt;0)</formula>
    </cfRule>
    <cfRule type="expression" dxfId="1443" priority="3812">
      <formula>AND(Y74&lt;&gt;0,X$17&lt;&gt;0)</formula>
    </cfRule>
    <cfRule type="expression" dxfId="1442" priority="3813">
      <formula>OR(Y74=0,X$17=0)</formula>
    </cfRule>
  </conditionalFormatting>
  <conditionalFormatting sqref="AC74">
    <cfRule type="expression" dxfId="1441" priority="3808">
      <formula>AND($H74="X",AA$17&lt;&gt;0)</formula>
    </cfRule>
    <cfRule type="expression" dxfId="1440" priority="3809">
      <formula>AND(AB74&lt;&gt;0,AA$17&lt;&gt;0)</formula>
    </cfRule>
    <cfRule type="expression" dxfId="1439" priority="3810">
      <formula>OR(AB74=0,AA$17=0)</formula>
    </cfRule>
  </conditionalFormatting>
  <conditionalFormatting sqref="I75">
    <cfRule type="cellIs" dxfId="1438" priority="3807" operator="equal">
      <formula>"X"</formula>
    </cfRule>
  </conditionalFormatting>
  <conditionalFormatting sqref="L75">
    <cfRule type="cellIs" dxfId="1437" priority="3805" operator="equal">
      <formula>"X"</formula>
    </cfRule>
  </conditionalFormatting>
  <conditionalFormatting sqref="O75">
    <cfRule type="cellIs" dxfId="1436" priority="3803" operator="equal">
      <formula>"X"</formula>
    </cfRule>
  </conditionalFormatting>
  <conditionalFormatting sqref="R75">
    <cfRule type="cellIs" dxfId="1435" priority="3802" operator="equal">
      <formula>"X"</formula>
    </cfRule>
  </conditionalFormatting>
  <conditionalFormatting sqref="X75">
    <cfRule type="cellIs" dxfId="1434" priority="3801" operator="equal">
      <formula>"X"</formula>
    </cfRule>
  </conditionalFormatting>
  <conditionalFormatting sqref="AA75">
    <cfRule type="cellIs" dxfId="1433" priority="3800" operator="equal">
      <formula>"X"</formula>
    </cfRule>
  </conditionalFormatting>
  <conditionalFormatting sqref="K75">
    <cfRule type="expression" dxfId="1432" priority="3797">
      <formula>AND($H75="X",I$17&lt;&gt;0)</formula>
    </cfRule>
    <cfRule type="expression" dxfId="1431" priority="3798">
      <formula>AND(J75&lt;&gt;0,I$17&lt;&gt;0)</formula>
    </cfRule>
    <cfRule type="expression" dxfId="1430" priority="3799">
      <formula>OR(J75=0,I$17=0)</formula>
    </cfRule>
  </conditionalFormatting>
  <conditionalFormatting sqref="N75">
    <cfRule type="expression" dxfId="1429" priority="3794">
      <formula>AND($H75="X",L$17&lt;&gt;0)</formula>
    </cfRule>
    <cfRule type="expression" dxfId="1428" priority="3795">
      <formula>AND(M75&lt;&gt;0,L$17&lt;&gt;0)</formula>
    </cfRule>
    <cfRule type="expression" dxfId="1427" priority="3796">
      <formula>OR(M75=0,L$17=0)</formula>
    </cfRule>
  </conditionalFormatting>
  <conditionalFormatting sqref="Q75">
    <cfRule type="expression" dxfId="1426" priority="3791">
      <formula>AND($H75="X",O$17&lt;&gt;0)</formula>
    </cfRule>
    <cfRule type="expression" dxfId="1425" priority="3792">
      <formula>AND(P75&lt;&gt;0,O$17&lt;&gt;0)</formula>
    </cfRule>
    <cfRule type="expression" dxfId="1424" priority="3793">
      <formula>OR(P75=0,O$17=0)</formula>
    </cfRule>
  </conditionalFormatting>
  <conditionalFormatting sqref="T75">
    <cfRule type="expression" dxfId="1423" priority="3788">
      <formula>AND($H75="X",R$17&lt;&gt;0)</formula>
    </cfRule>
    <cfRule type="expression" dxfId="1422" priority="3789">
      <formula>AND(S75&lt;&gt;0,R$17&lt;&gt;0)</formula>
    </cfRule>
    <cfRule type="expression" dxfId="1421" priority="3790">
      <formula>OR(S75=0,R$17=0)</formula>
    </cfRule>
  </conditionalFormatting>
  <conditionalFormatting sqref="Z75">
    <cfRule type="expression" dxfId="1420" priority="3785">
      <formula>AND($H75="X",X$17&lt;&gt;0)</formula>
    </cfRule>
    <cfRule type="expression" dxfId="1419" priority="3786">
      <formula>AND(Y75&lt;&gt;0,X$17&lt;&gt;0)</formula>
    </cfRule>
    <cfRule type="expression" dxfId="1418" priority="3787">
      <formula>OR(Y75=0,X$17=0)</formula>
    </cfRule>
  </conditionalFormatting>
  <conditionalFormatting sqref="AC75">
    <cfRule type="expression" dxfId="1417" priority="3782">
      <formula>AND($H75="X",AA$17&lt;&gt;0)</formula>
    </cfRule>
    <cfRule type="expression" dxfId="1416" priority="3783">
      <formula>AND(AB75&lt;&gt;0,AA$17&lt;&gt;0)</formula>
    </cfRule>
    <cfRule type="expression" dxfId="1415" priority="3784">
      <formula>OR(AB75=0,AA$17=0)</formula>
    </cfRule>
  </conditionalFormatting>
  <conditionalFormatting sqref="AD61">
    <cfRule type="cellIs" dxfId="1414" priority="3781" operator="equal">
      <formula>"X"</formula>
    </cfRule>
  </conditionalFormatting>
  <conditionalFormatting sqref="AF61">
    <cfRule type="expression" dxfId="1413" priority="3778">
      <formula>AND($H61="X",AD$17&lt;&gt;0)</formula>
    </cfRule>
    <cfRule type="expression" dxfId="1412" priority="3779">
      <formula>AND(AE61&lt;&gt;0,AD$17&lt;&gt;0)</formula>
    </cfRule>
    <cfRule type="expression" dxfId="1411" priority="3780">
      <formula>OR(AE61=0,AD$17=0)</formula>
    </cfRule>
  </conditionalFormatting>
  <conditionalFormatting sqref="AD62">
    <cfRule type="cellIs" dxfId="1410" priority="3777" operator="equal">
      <formula>"X"</formula>
    </cfRule>
  </conditionalFormatting>
  <conditionalFormatting sqref="AF62">
    <cfRule type="expression" dxfId="1409" priority="3774">
      <formula>AND($H62="X",AD$17&lt;&gt;0)</formula>
    </cfRule>
    <cfRule type="expression" dxfId="1408" priority="3775">
      <formula>AND(AE62&lt;&gt;0,AD$17&lt;&gt;0)</formula>
    </cfRule>
    <cfRule type="expression" dxfId="1407" priority="3776">
      <formula>OR(AE62=0,AD$17=0)</formula>
    </cfRule>
  </conditionalFormatting>
  <conditionalFormatting sqref="AD74">
    <cfRule type="cellIs" dxfId="1406" priority="3773" operator="equal">
      <formula>"X"</formula>
    </cfRule>
  </conditionalFormatting>
  <conditionalFormatting sqref="AF74">
    <cfRule type="expression" dxfId="1405" priority="3770">
      <formula>AND($H74="X",AD$17&lt;&gt;0)</formula>
    </cfRule>
    <cfRule type="expression" dxfId="1404" priority="3771">
      <formula>AND(AE74&lt;&gt;0,AD$17&lt;&gt;0)</formula>
    </cfRule>
    <cfRule type="expression" dxfId="1403" priority="3772">
      <formula>OR(AE74=0,AD$17=0)</formula>
    </cfRule>
  </conditionalFormatting>
  <conditionalFormatting sqref="N73">
    <cfRule type="expression" dxfId="1402" priority="3320">
      <formula>AND($H73="X",L$17&lt;&gt;0)</formula>
    </cfRule>
    <cfRule type="expression" dxfId="1401" priority="3321">
      <formula>AND(M73&lt;&gt;0,L$17&lt;&gt;0)</formula>
    </cfRule>
    <cfRule type="expression" dxfId="1400" priority="3322">
      <formula>OR(M73=0,L$17=0)</formula>
    </cfRule>
  </conditionalFormatting>
  <conditionalFormatting sqref="AG60">
    <cfRule type="cellIs" dxfId="1399" priority="3764" operator="equal">
      <formula>"X"</formula>
    </cfRule>
  </conditionalFormatting>
  <conditionalFormatting sqref="AI60">
    <cfRule type="expression" dxfId="1398" priority="3761">
      <formula>AND($H60="X",AG$17&lt;&gt;0)</formula>
    </cfRule>
    <cfRule type="expression" dxfId="1397" priority="3762">
      <formula>AND(AH60&lt;&gt;0,AG$17&lt;&gt;0)</formula>
    </cfRule>
    <cfRule type="expression" dxfId="1396" priority="3763">
      <formula>OR(AH60=0,AG$17=0)</formula>
    </cfRule>
  </conditionalFormatting>
  <conditionalFormatting sqref="AG61">
    <cfRule type="cellIs" dxfId="1395" priority="3759" operator="equal">
      <formula>"X"</formula>
    </cfRule>
  </conditionalFormatting>
  <conditionalFormatting sqref="AI61">
    <cfRule type="expression" dxfId="1394" priority="3756">
      <formula>AND($H61="X",AG$17&lt;&gt;0)</formula>
    </cfRule>
    <cfRule type="expression" dxfId="1393" priority="3757">
      <formula>AND(AH61&lt;&gt;0,AG$17&lt;&gt;0)</formula>
    </cfRule>
    <cfRule type="expression" dxfId="1392" priority="3758">
      <formula>OR(AH61=0,AG$17=0)</formula>
    </cfRule>
  </conditionalFormatting>
  <conditionalFormatting sqref="AG62">
    <cfRule type="cellIs" dxfId="1391" priority="3754" operator="equal">
      <formula>"X"</formula>
    </cfRule>
  </conditionalFormatting>
  <conditionalFormatting sqref="AI62">
    <cfRule type="expression" dxfId="1390" priority="3751">
      <formula>AND($H62="X",AG$17&lt;&gt;0)</formula>
    </cfRule>
    <cfRule type="expression" dxfId="1389" priority="3752">
      <formula>AND(AH62&lt;&gt;0,AG$17&lt;&gt;0)</formula>
    </cfRule>
    <cfRule type="expression" dxfId="1388" priority="3753">
      <formula>OR(AH62=0,AG$17=0)</formula>
    </cfRule>
  </conditionalFormatting>
  <conditionalFormatting sqref="AG63">
    <cfRule type="cellIs" dxfId="1387" priority="3749" operator="equal">
      <formula>"X"</formula>
    </cfRule>
  </conditionalFormatting>
  <conditionalFormatting sqref="AI63">
    <cfRule type="expression" dxfId="1386" priority="3746">
      <formula>AND($H63="X",AG$17&lt;&gt;0)</formula>
    </cfRule>
    <cfRule type="expression" dxfId="1385" priority="3747">
      <formula>AND(AH63&lt;&gt;0,AG$17&lt;&gt;0)</formula>
    </cfRule>
    <cfRule type="expression" dxfId="1384" priority="3748">
      <formula>OR(AH63=0,AG$17=0)</formula>
    </cfRule>
  </conditionalFormatting>
  <conditionalFormatting sqref="AG64">
    <cfRule type="cellIs" dxfId="1383" priority="3744" operator="equal">
      <formula>"X"</formula>
    </cfRule>
  </conditionalFormatting>
  <conditionalFormatting sqref="AI64">
    <cfRule type="expression" dxfId="1382" priority="3741">
      <formula>AND($H64="X",AG$17&lt;&gt;0)</formula>
    </cfRule>
    <cfRule type="expression" dxfId="1381" priority="3742">
      <formula>AND(AH64&lt;&gt;0,AG$17&lt;&gt;0)</formula>
    </cfRule>
    <cfRule type="expression" dxfId="1380" priority="3743">
      <formula>OR(AH64=0,AG$17=0)</formula>
    </cfRule>
  </conditionalFormatting>
  <conditionalFormatting sqref="AG65">
    <cfRule type="cellIs" dxfId="1379" priority="3739" operator="equal">
      <formula>"X"</formula>
    </cfRule>
  </conditionalFormatting>
  <conditionalFormatting sqref="AI65">
    <cfRule type="expression" dxfId="1378" priority="3736">
      <formula>AND($H65="X",AG$17&lt;&gt;0)</formula>
    </cfRule>
    <cfRule type="expression" dxfId="1377" priority="3737">
      <formula>AND(AH65&lt;&gt;0,AG$17&lt;&gt;0)</formula>
    </cfRule>
    <cfRule type="expression" dxfId="1376" priority="3738">
      <formula>OR(AH65=0,AG$17=0)</formula>
    </cfRule>
  </conditionalFormatting>
  <conditionalFormatting sqref="AG66">
    <cfRule type="cellIs" dxfId="1375" priority="3734" operator="equal">
      <formula>"X"</formula>
    </cfRule>
  </conditionalFormatting>
  <conditionalFormatting sqref="AI66">
    <cfRule type="expression" dxfId="1374" priority="3731">
      <formula>AND($H66="X",AG$17&lt;&gt;0)</formula>
    </cfRule>
    <cfRule type="expression" dxfId="1373" priority="3732">
      <formula>AND(AH66&lt;&gt;0,AG$17&lt;&gt;0)</formula>
    </cfRule>
    <cfRule type="expression" dxfId="1372" priority="3733">
      <formula>OR(AH66=0,AG$17=0)</formula>
    </cfRule>
  </conditionalFormatting>
  <conditionalFormatting sqref="AG67">
    <cfRule type="cellIs" dxfId="1371" priority="3729" operator="equal">
      <formula>"X"</formula>
    </cfRule>
  </conditionalFormatting>
  <conditionalFormatting sqref="AI67">
    <cfRule type="expression" dxfId="1370" priority="3726">
      <formula>AND($H67="X",AG$17&lt;&gt;0)</formula>
    </cfRule>
    <cfRule type="expression" dxfId="1369" priority="3727">
      <formula>AND(AH67&lt;&gt;0,AG$17&lt;&gt;0)</formula>
    </cfRule>
    <cfRule type="expression" dxfId="1368" priority="3728">
      <formula>OR(AH67=0,AG$17=0)</formula>
    </cfRule>
  </conditionalFormatting>
  <conditionalFormatting sqref="AG68">
    <cfRule type="cellIs" dxfId="1367" priority="3724" operator="equal">
      <formula>"X"</formula>
    </cfRule>
  </conditionalFormatting>
  <conditionalFormatting sqref="AI68">
    <cfRule type="expression" dxfId="1366" priority="3721">
      <formula>AND($H68="X",AG$17&lt;&gt;0)</formula>
    </cfRule>
    <cfRule type="expression" dxfId="1365" priority="3722">
      <formula>AND(AH68&lt;&gt;0,AG$17&lt;&gt;0)</formula>
    </cfRule>
    <cfRule type="expression" dxfId="1364" priority="3723">
      <formula>OR(AH68=0,AG$17=0)</formula>
    </cfRule>
  </conditionalFormatting>
  <conditionalFormatting sqref="AI69">
    <cfRule type="expression" dxfId="1363" priority="3716">
      <formula>AND($H69="X",AG$17&lt;&gt;0)</formula>
    </cfRule>
    <cfRule type="expression" dxfId="1362" priority="3717">
      <formula>AND(AH69&lt;&gt;0,AG$17&lt;&gt;0)</formula>
    </cfRule>
    <cfRule type="expression" dxfId="1361" priority="3718">
      <formula>OR(AH69=0,AG$17=0)</formula>
    </cfRule>
  </conditionalFormatting>
  <conditionalFormatting sqref="AI70">
    <cfRule type="expression" dxfId="1360" priority="3711">
      <formula>AND($H70="X",AG$17&lt;&gt;0)</formula>
    </cfRule>
    <cfRule type="expression" dxfId="1359" priority="3712">
      <formula>AND(AH70&lt;&gt;0,AG$17&lt;&gt;0)</formula>
    </cfRule>
    <cfRule type="expression" dxfId="1358" priority="3713">
      <formula>OR(AH70=0,AG$17=0)</formula>
    </cfRule>
  </conditionalFormatting>
  <conditionalFormatting sqref="AI71">
    <cfRule type="expression" dxfId="1357" priority="3706">
      <formula>AND($H71="X",AG$17&lt;&gt;0)</formula>
    </cfRule>
    <cfRule type="expression" dxfId="1356" priority="3707">
      <formula>AND(AH71&lt;&gt;0,AG$17&lt;&gt;0)</formula>
    </cfRule>
    <cfRule type="expression" dxfId="1355" priority="3708">
      <formula>OR(AH71=0,AG$17=0)</formula>
    </cfRule>
  </conditionalFormatting>
  <conditionalFormatting sqref="AI72">
    <cfRule type="expression" dxfId="1354" priority="3701">
      <formula>AND($H72="X",AG$17&lt;&gt;0)</formula>
    </cfRule>
    <cfRule type="expression" dxfId="1353" priority="3702">
      <formula>AND(AH72&lt;&gt;0,AG$17&lt;&gt;0)</formula>
    </cfRule>
    <cfRule type="expression" dxfId="1352" priority="3703">
      <formula>OR(AH72=0,AG$17=0)</formula>
    </cfRule>
  </conditionalFormatting>
  <conditionalFormatting sqref="AI73">
    <cfRule type="expression" dxfId="1351" priority="3696">
      <formula>AND($H73="X",AG$17&lt;&gt;0)</formula>
    </cfRule>
    <cfRule type="expression" dxfId="1350" priority="3697">
      <formula>AND(AH73&lt;&gt;0,AG$17&lt;&gt;0)</formula>
    </cfRule>
    <cfRule type="expression" dxfId="1349" priority="3698">
      <formula>OR(AH73=0,AG$17=0)</formula>
    </cfRule>
  </conditionalFormatting>
  <conditionalFormatting sqref="AG74">
    <cfRule type="cellIs" dxfId="1348" priority="3694" operator="equal">
      <formula>"X"</formula>
    </cfRule>
  </conditionalFormatting>
  <conditionalFormatting sqref="AI74">
    <cfRule type="expression" dxfId="1347" priority="3691">
      <formula>AND($H74="X",AG$17&lt;&gt;0)</formula>
    </cfRule>
    <cfRule type="expression" dxfId="1346" priority="3692">
      <formula>AND(AH74&lt;&gt;0,AG$17&lt;&gt;0)</formula>
    </cfRule>
    <cfRule type="expression" dxfId="1345" priority="3693">
      <formula>OR(AH74=0,AG$17=0)</formula>
    </cfRule>
  </conditionalFormatting>
  <conditionalFormatting sqref="AG75">
    <cfRule type="cellIs" dxfId="1344" priority="3689" operator="equal">
      <formula>"X"</formula>
    </cfRule>
  </conditionalFormatting>
  <conditionalFormatting sqref="AI75">
    <cfRule type="expression" dxfId="1343" priority="3686">
      <formula>AND($H75="X",AG$17&lt;&gt;0)</formula>
    </cfRule>
    <cfRule type="expression" dxfId="1342" priority="3687">
      <formula>AND(AH75&lt;&gt;0,AG$17&lt;&gt;0)</formula>
    </cfRule>
    <cfRule type="expression" dxfId="1341" priority="3688">
      <formula>OR(AH75=0,AG$17=0)</formula>
    </cfRule>
  </conditionalFormatting>
  <conditionalFormatting sqref="AG78">
    <cfRule type="cellIs" dxfId="1340" priority="3684" operator="equal">
      <formula>"X"</formula>
    </cfRule>
  </conditionalFormatting>
  <conditionalFormatting sqref="AI78">
    <cfRule type="expression" dxfId="1339" priority="3681">
      <formula>AND($H78="X",AG$17&lt;&gt;0)</formula>
    </cfRule>
    <cfRule type="expression" dxfId="1338" priority="3682">
      <formula>AND(AH78&lt;&gt;0,AG$17&lt;&gt;0)</formula>
    </cfRule>
    <cfRule type="expression" dxfId="1337" priority="3683">
      <formula>OR(AH78=0,AG$17=0)</formula>
    </cfRule>
  </conditionalFormatting>
  <conditionalFormatting sqref="AG79">
    <cfRule type="cellIs" dxfId="1336" priority="3679" operator="equal">
      <formula>"X"</formula>
    </cfRule>
  </conditionalFormatting>
  <conditionalFormatting sqref="AI79">
    <cfRule type="expression" dxfId="1335" priority="3676">
      <formula>AND($H79="X",AG$17&lt;&gt;0)</formula>
    </cfRule>
    <cfRule type="expression" dxfId="1334" priority="3677">
      <formula>AND(AH79&lt;&gt;0,AG$17&lt;&gt;0)</formula>
    </cfRule>
    <cfRule type="expression" dxfId="1333" priority="3678">
      <formula>OR(AH79=0,AG$17=0)</formula>
    </cfRule>
  </conditionalFormatting>
  <conditionalFormatting sqref="AI80">
    <cfRule type="expression" dxfId="1332" priority="3671">
      <formula>AND($H80="X",AG$17&lt;&gt;0)</formula>
    </cfRule>
    <cfRule type="expression" dxfId="1331" priority="3672">
      <formula>AND(AH80&lt;&gt;0,AG$17&lt;&gt;0)</formula>
    </cfRule>
    <cfRule type="expression" dxfId="1330" priority="3673">
      <formula>OR(AH80=0,AG$17=0)</formula>
    </cfRule>
  </conditionalFormatting>
  <conditionalFormatting sqref="AI81">
    <cfRule type="expression" dxfId="1329" priority="3666">
      <formula>AND($H81="X",AG$17&lt;&gt;0)</formula>
    </cfRule>
    <cfRule type="expression" dxfId="1328" priority="3667">
      <formula>AND(AH81&lt;&gt;0,AG$17&lt;&gt;0)</formula>
    </cfRule>
    <cfRule type="expression" dxfId="1327" priority="3668">
      <formula>OR(AH81=0,AG$17=0)</formula>
    </cfRule>
  </conditionalFormatting>
  <conditionalFormatting sqref="AG82">
    <cfRule type="cellIs" dxfId="1326" priority="3664" operator="equal">
      <formula>"X"</formula>
    </cfRule>
  </conditionalFormatting>
  <conditionalFormatting sqref="AI82">
    <cfRule type="expression" dxfId="1325" priority="3661">
      <formula>AND($H82="X",AG$17&lt;&gt;0)</formula>
    </cfRule>
    <cfRule type="expression" dxfId="1324" priority="3662">
      <formula>AND(AH82&lt;&gt;0,AG$17&lt;&gt;0)</formula>
    </cfRule>
    <cfRule type="expression" dxfId="1323" priority="3663">
      <formula>OR(AH82=0,AG$17=0)</formula>
    </cfRule>
  </conditionalFormatting>
  <conditionalFormatting sqref="AI83">
    <cfRule type="expression" dxfId="1322" priority="3656">
      <formula>AND($H83="X",AG$17&lt;&gt;0)</formula>
    </cfRule>
    <cfRule type="expression" dxfId="1321" priority="3657">
      <formula>AND(AH83&lt;&gt;0,AG$17&lt;&gt;0)</formula>
    </cfRule>
    <cfRule type="expression" dxfId="1320" priority="3658">
      <formula>OR(AH83=0,AG$17=0)</formula>
    </cfRule>
  </conditionalFormatting>
  <conditionalFormatting sqref="AI84">
    <cfRule type="expression" dxfId="1319" priority="3651">
      <formula>AND($H84="X",AG$17&lt;&gt;0)</formula>
    </cfRule>
    <cfRule type="expression" dxfId="1318" priority="3652">
      <formula>AND(AH84&lt;&gt;0,AG$17&lt;&gt;0)</formula>
    </cfRule>
    <cfRule type="expression" dxfId="1317" priority="3653">
      <formula>OR(AH84=0,AG$17=0)</formula>
    </cfRule>
  </conditionalFormatting>
  <conditionalFormatting sqref="AG85">
    <cfRule type="cellIs" dxfId="1316" priority="3649" operator="equal">
      <formula>"X"</formula>
    </cfRule>
  </conditionalFormatting>
  <conditionalFormatting sqref="AI85">
    <cfRule type="expression" dxfId="1315" priority="3646">
      <formula>AND($H85="X",AG$17&lt;&gt;0)</formula>
    </cfRule>
    <cfRule type="expression" dxfId="1314" priority="3647">
      <formula>AND(AH85&lt;&gt;0,AG$17&lt;&gt;0)</formula>
    </cfRule>
    <cfRule type="expression" dxfId="1313" priority="3648">
      <formula>OR(AH85=0,AG$17=0)</formula>
    </cfRule>
  </conditionalFormatting>
  <conditionalFormatting sqref="AG87">
    <cfRule type="cellIs" dxfId="1312" priority="3644" operator="equal">
      <formula>"X"</formula>
    </cfRule>
  </conditionalFormatting>
  <conditionalFormatting sqref="AI87">
    <cfRule type="expression" dxfId="1311" priority="3641">
      <formula>AND($H87="X",AG$17&lt;&gt;0)</formula>
    </cfRule>
    <cfRule type="expression" dxfId="1310" priority="3642">
      <formula>AND(AH87&lt;&gt;0,AG$17&lt;&gt;0)</formula>
    </cfRule>
    <cfRule type="expression" dxfId="1309" priority="3643">
      <formula>OR(AH87=0,AG$17=0)</formula>
    </cfRule>
  </conditionalFormatting>
  <conditionalFormatting sqref="AD78">
    <cfRule type="cellIs" dxfId="1308" priority="3640" operator="equal">
      <formula>"X"</formula>
    </cfRule>
  </conditionalFormatting>
  <conditionalFormatting sqref="AF78">
    <cfRule type="expression" dxfId="1307" priority="3637">
      <formula>AND($H78="X",AD$17&lt;&gt;0)</formula>
    </cfRule>
    <cfRule type="expression" dxfId="1306" priority="3638">
      <formula>AND(AE78&lt;&gt;0,AD$17&lt;&gt;0)</formula>
    </cfRule>
    <cfRule type="expression" dxfId="1305" priority="3639">
      <formula>OR(AE78=0,AD$17=0)</formula>
    </cfRule>
  </conditionalFormatting>
  <conditionalFormatting sqref="AD79">
    <cfRule type="cellIs" dxfId="1304" priority="3636" operator="equal">
      <formula>"X"</formula>
    </cfRule>
  </conditionalFormatting>
  <conditionalFormatting sqref="AF79">
    <cfRule type="expression" dxfId="1303" priority="3633">
      <formula>AND($H79="X",AD$17&lt;&gt;0)</formula>
    </cfRule>
    <cfRule type="expression" dxfId="1302" priority="3634">
      <formula>AND(AE79&lt;&gt;0,AD$17&lt;&gt;0)</formula>
    </cfRule>
    <cfRule type="expression" dxfId="1301" priority="3635">
      <formula>OR(AE79=0,AD$17=0)</formula>
    </cfRule>
  </conditionalFormatting>
  <conditionalFormatting sqref="AF80">
    <cfRule type="expression" dxfId="1300" priority="3629">
      <formula>AND($H80="X",AD$17&lt;&gt;0)</formula>
    </cfRule>
    <cfRule type="expression" dxfId="1299" priority="3630">
      <formula>AND(AE80&lt;&gt;0,AD$17&lt;&gt;0)</formula>
    </cfRule>
    <cfRule type="expression" dxfId="1298" priority="3631">
      <formula>OR(AE80=0,AD$17=0)</formula>
    </cfRule>
  </conditionalFormatting>
  <conditionalFormatting sqref="AF81">
    <cfRule type="expression" dxfId="1297" priority="3625">
      <formula>AND($H81="X",AD$17&lt;&gt;0)</formula>
    </cfRule>
    <cfRule type="expression" dxfId="1296" priority="3626">
      <formula>AND(AE81&lt;&gt;0,AD$17&lt;&gt;0)</formula>
    </cfRule>
    <cfRule type="expression" dxfId="1295" priority="3627">
      <formula>OR(AE81=0,AD$17=0)</formula>
    </cfRule>
  </conditionalFormatting>
  <conditionalFormatting sqref="AD82">
    <cfRule type="cellIs" dxfId="1294" priority="3624" operator="equal">
      <formula>"X"</formula>
    </cfRule>
  </conditionalFormatting>
  <conditionalFormatting sqref="AF82">
    <cfRule type="expression" dxfId="1293" priority="3621">
      <formula>AND($H82="X",AD$17&lt;&gt;0)</formula>
    </cfRule>
    <cfRule type="expression" dxfId="1292" priority="3622">
      <formula>AND(AE82&lt;&gt;0,AD$17&lt;&gt;0)</formula>
    </cfRule>
    <cfRule type="expression" dxfId="1291" priority="3623">
      <formula>OR(AE82=0,AD$17=0)</formula>
    </cfRule>
  </conditionalFormatting>
  <conditionalFormatting sqref="AF83">
    <cfRule type="expression" dxfId="1290" priority="3617">
      <formula>AND($H83="X",AD$17&lt;&gt;0)</formula>
    </cfRule>
    <cfRule type="expression" dxfId="1289" priority="3618">
      <formula>AND(AE83&lt;&gt;0,AD$17&lt;&gt;0)</formula>
    </cfRule>
    <cfRule type="expression" dxfId="1288" priority="3619">
      <formula>OR(AE83=0,AD$17=0)</formula>
    </cfRule>
  </conditionalFormatting>
  <conditionalFormatting sqref="AF84">
    <cfRule type="expression" dxfId="1287" priority="3613">
      <formula>AND($H84="X",AD$17&lt;&gt;0)</formula>
    </cfRule>
    <cfRule type="expression" dxfId="1286" priority="3614">
      <formula>AND(AE84&lt;&gt;0,AD$17&lt;&gt;0)</formula>
    </cfRule>
    <cfRule type="expression" dxfId="1285" priority="3615">
      <formula>OR(AE84=0,AD$17=0)</formula>
    </cfRule>
  </conditionalFormatting>
  <conditionalFormatting sqref="AD85">
    <cfRule type="cellIs" dxfId="1284" priority="3612" operator="equal">
      <formula>"X"</formula>
    </cfRule>
  </conditionalFormatting>
  <conditionalFormatting sqref="AF85">
    <cfRule type="expression" dxfId="1283" priority="3609">
      <formula>AND($H85="X",AD$17&lt;&gt;0)</formula>
    </cfRule>
    <cfRule type="expression" dxfId="1282" priority="3610">
      <formula>AND(AE85&lt;&gt;0,AD$17&lt;&gt;0)</formula>
    </cfRule>
    <cfRule type="expression" dxfId="1281" priority="3611">
      <formula>OR(AE85=0,AD$17=0)</formula>
    </cfRule>
  </conditionalFormatting>
  <conditionalFormatting sqref="AD87">
    <cfRule type="cellIs" dxfId="1280" priority="3608" operator="equal">
      <formula>"X"</formula>
    </cfRule>
  </conditionalFormatting>
  <conditionalFormatting sqref="AF87">
    <cfRule type="expression" dxfId="1279" priority="3605">
      <formula>AND($H87="X",AD$17&lt;&gt;0)</formula>
    </cfRule>
    <cfRule type="expression" dxfId="1278" priority="3606">
      <formula>AND(AE87&lt;&gt;0,AD$17&lt;&gt;0)</formula>
    </cfRule>
    <cfRule type="expression" dxfId="1277" priority="3607">
      <formula>OR(AE87=0,AD$17=0)</formula>
    </cfRule>
  </conditionalFormatting>
  <conditionalFormatting sqref="I76">
    <cfRule type="cellIs" dxfId="1276" priority="3604" operator="equal">
      <formula>"X"</formula>
    </cfRule>
  </conditionalFormatting>
  <conditionalFormatting sqref="L76">
    <cfRule type="cellIs" dxfId="1275" priority="3602" operator="equal">
      <formula>"X"</formula>
    </cfRule>
  </conditionalFormatting>
  <conditionalFormatting sqref="O76">
    <cfRule type="cellIs" dxfId="1274" priority="3600" operator="equal">
      <formula>"X"</formula>
    </cfRule>
  </conditionalFormatting>
  <conditionalFormatting sqref="R76">
    <cfRule type="cellIs" dxfId="1273" priority="3599" operator="equal">
      <formula>"X"</formula>
    </cfRule>
  </conditionalFormatting>
  <conditionalFormatting sqref="K76">
    <cfRule type="expression" dxfId="1272" priority="3596">
      <formula>AND($H76="X",I$17&lt;&gt;0)</formula>
    </cfRule>
    <cfRule type="expression" dxfId="1271" priority="3597">
      <formula>AND(J76&lt;&gt;0,I$17&lt;&gt;0)</formula>
    </cfRule>
    <cfRule type="expression" dxfId="1270" priority="3598">
      <formula>OR(J76=0,I$17=0)</formula>
    </cfRule>
  </conditionalFormatting>
  <conditionalFormatting sqref="N76">
    <cfRule type="expression" dxfId="1269" priority="3593">
      <formula>AND($H76="X",L$17&lt;&gt;0)</formula>
    </cfRule>
    <cfRule type="expression" dxfId="1268" priority="3594">
      <formula>AND(M76&lt;&gt;0,L$17&lt;&gt;0)</formula>
    </cfRule>
    <cfRule type="expression" dxfId="1267" priority="3595">
      <formula>OR(M76=0,L$17=0)</formula>
    </cfRule>
  </conditionalFormatting>
  <conditionalFormatting sqref="Q76">
    <cfRule type="expression" dxfId="1266" priority="3590">
      <formula>AND($H76="X",O$17&lt;&gt;0)</formula>
    </cfRule>
    <cfRule type="expression" dxfId="1265" priority="3591">
      <formula>AND(P76&lt;&gt;0,O$17&lt;&gt;0)</formula>
    </cfRule>
    <cfRule type="expression" dxfId="1264" priority="3592">
      <formula>OR(P76=0,O$17=0)</formula>
    </cfRule>
  </conditionalFormatting>
  <conditionalFormatting sqref="T76">
    <cfRule type="expression" dxfId="1263" priority="3587">
      <formula>AND($H76="X",R$17&lt;&gt;0)</formula>
    </cfRule>
    <cfRule type="expression" dxfId="1262" priority="3588">
      <formula>AND(S76&lt;&gt;0,R$17&lt;&gt;0)</formula>
    </cfRule>
    <cfRule type="expression" dxfId="1261" priority="3589">
      <formula>OR(S76=0,R$17=0)</formula>
    </cfRule>
  </conditionalFormatting>
  <conditionalFormatting sqref="I77">
    <cfRule type="cellIs" dxfId="1260" priority="3586" operator="equal">
      <formula>"X"</formula>
    </cfRule>
  </conditionalFormatting>
  <conditionalFormatting sqref="L77">
    <cfRule type="cellIs" dxfId="1259" priority="3584" operator="equal">
      <formula>"X"</formula>
    </cfRule>
  </conditionalFormatting>
  <conditionalFormatting sqref="O77">
    <cfRule type="cellIs" dxfId="1258" priority="3582" operator="equal">
      <formula>"X"</formula>
    </cfRule>
  </conditionalFormatting>
  <conditionalFormatting sqref="R77">
    <cfRule type="cellIs" dxfId="1257" priority="3581" operator="equal">
      <formula>"X"</formula>
    </cfRule>
  </conditionalFormatting>
  <conditionalFormatting sqref="K77">
    <cfRule type="expression" dxfId="1256" priority="3578">
      <formula>AND($H77="X",I$17&lt;&gt;0)</formula>
    </cfRule>
    <cfRule type="expression" dxfId="1255" priority="3579">
      <formula>AND(J77&lt;&gt;0,I$17&lt;&gt;0)</formula>
    </cfRule>
    <cfRule type="expression" dxfId="1254" priority="3580">
      <formula>OR(J77=0,I$17=0)</formula>
    </cfRule>
  </conditionalFormatting>
  <conditionalFormatting sqref="N77">
    <cfRule type="expression" dxfId="1253" priority="3575">
      <formula>AND($H77="X",L$17&lt;&gt;0)</formula>
    </cfRule>
    <cfRule type="expression" dxfId="1252" priority="3576">
      <formula>AND(M77&lt;&gt;0,L$17&lt;&gt;0)</formula>
    </cfRule>
    <cfRule type="expression" dxfId="1251" priority="3577">
      <formula>OR(M77=0,L$17=0)</formula>
    </cfRule>
  </conditionalFormatting>
  <conditionalFormatting sqref="Q77">
    <cfRule type="expression" dxfId="1250" priority="3572">
      <formula>AND($H77="X",O$17&lt;&gt;0)</formula>
    </cfRule>
    <cfRule type="expression" dxfId="1249" priority="3573">
      <formula>AND(P77&lt;&gt;0,O$17&lt;&gt;0)</formula>
    </cfRule>
    <cfRule type="expression" dxfId="1248" priority="3574">
      <formula>OR(P77=0,O$17=0)</formula>
    </cfRule>
  </conditionalFormatting>
  <conditionalFormatting sqref="T77">
    <cfRule type="expression" dxfId="1247" priority="3569">
      <formula>AND($H77="X",R$17&lt;&gt;0)</formula>
    </cfRule>
    <cfRule type="expression" dxfId="1246" priority="3570">
      <formula>AND(S77&lt;&gt;0,R$17&lt;&gt;0)</formula>
    </cfRule>
    <cfRule type="expression" dxfId="1245" priority="3571">
      <formula>OR(S77=0,R$17=0)</formula>
    </cfRule>
  </conditionalFormatting>
  <conditionalFormatting sqref="I78">
    <cfRule type="cellIs" dxfId="1244" priority="3568" operator="equal">
      <formula>"X"</formula>
    </cfRule>
  </conditionalFormatting>
  <conditionalFormatting sqref="L78">
    <cfRule type="cellIs" dxfId="1243" priority="3566" operator="equal">
      <formula>"X"</formula>
    </cfRule>
  </conditionalFormatting>
  <conditionalFormatting sqref="O78">
    <cfRule type="cellIs" dxfId="1242" priority="3564" operator="equal">
      <formula>"X"</formula>
    </cfRule>
  </conditionalFormatting>
  <conditionalFormatting sqref="R78">
    <cfRule type="cellIs" dxfId="1241" priority="3563" operator="equal">
      <formula>"X"</formula>
    </cfRule>
  </conditionalFormatting>
  <conditionalFormatting sqref="X78">
    <cfRule type="cellIs" dxfId="1240" priority="3562" operator="equal">
      <formula>"X"</formula>
    </cfRule>
  </conditionalFormatting>
  <conditionalFormatting sqref="AA78">
    <cfRule type="cellIs" dxfId="1239" priority="3561" operator="equal">
      <formula>"X"</formula>
    </cfRule>
  </conditionalFormatting>
  <conditionalFormatting sqref="K78">
    <cfRule type="expression" dxfId="1238" priority="3558">
      <formula>AND($H78="X",I$17&lt;&gt;0)</formula>
    </cfRule>
    <cfRule type="expression" dxfId="1237" priority="3559">
      <formula>AND(J78&lt;&gt;0,I$17&lt;&gt;0)</formula>
    </cfRule>
    <cfRule type="expression" dxfId="1236" priority="3560">
      <formula>OR(J78=0,I$17=0)</formula>
    </cfRule>
  </conditionalFormatting>
  <conditionalFormatting sqref="N78">
    <cfRule type="expression" dxfId="1235" priority="3555">
      <formula>AND($H78="X",L$17&lt;&gt;0)</formula>
    </cfRule>
    <cfRule type="expression" dxfId="1234" priority="3556">
      <formula>AND(M78&lt;&gt;0,L$17&lt;&gt;0)</formula>
    </cfRule>
    <cfRule type="expression" dxfId="1233" priority="3557">
      <formula>OR(M78=0,L$17=0)</formula>
    </cfRule>
  </conditionalFormatting>
  <conditionalFormatting sqref="Q78">
    <cfRule type="expression" dxfId="1232" priority="3552">
      <formula>AND($H78="X",O$17&lt;&gt;0)</formula>
    </cfRule>
    <cfRule type="expression" dxfId="1231" priority="3553">
      <formula>AND(P78&lt;&gt;0,O$17&lt;&gt;0)</formula>
    </cfRule>
    <cfRule type="expression" dxfId="1230" priority="3554">
      <formula>OR(P78=0,O$17=0)</formula>
    </cfRule>
  </conditionalFormatting>
  <conditionalFormatting sqref="T78">
    <cfRule type="expression" dxfId="1229" priority="3549">
      <formula>AND($H78="X",R$17&lt;&gt;0)</formula>
    </cfRule>
    <cfRule type="expression" dxfId="1228" priority="3550">
      <formula>AND(S78&lt;&gt;0,R$17&lt;&gt;0)</formula>
    </cfRule>
    <cfRule type="expression" dxfId="1227" priority="3551">
      <formula>OR(S78=0,R$17=0)</formula>
    </cfRule>
  </conditionalFormatting>
  <conditionalFormatting sqref="Z78">
    <cfRule type="expression" dxfId="1226" priority="3546">
      <formula>AND($H78="X",X$17&lt;&gt;0)</formula>
    </cfRule>
    <cfRule type="expression" dxfId="1225" priority="3547">
      <formula>AND(Y78&lt;&gt;0,X$17&lt;&gt;0)</formula>
    </cfRule>
    <cfRule type="expression" dxfId="1224" priority="3548">
      <formula>OR(Y78=0,X$17=0)</formula>
    </cfRule>
  </conditionalFormatting>
  <conditionalFormatting sqref="AC78">
    <cfRule type="expression" dxfId="1223" priority="3543">
      <formula>AND($H78="X",AA$17&lt;&gt;0)</formula>
    </cfRule>
    <cfRule type="expression" dxfId="1222" priority="3544">
      <formula>AND(AB78&lt;&gt;0,AA$17&lt;&gt;0)</formula>
    </cfRule>
    <cfRule type="expression" dxfId="1221" priority="3545">
      <formula>OR(AB78=0,AA$17=0)</formula>
    </cfRule>
  </conditionalFormatting>
  <conditionalFormatting sqref="L79">
    <cfRule type="cellIs" dxfId="1220" priority="3540" operator="equal">
      <formula>"X"</formula>
    </cfRule>
  </conditionalFormatting>
  <conditionalFormatting sqref="O79">
    <cfRule type="cellIs" dxfId="1219" priority="3538" operator="equal">
      <formula>"X"</formula>
    </cfRule>
  </conditionalFormatting>
  <conditionalFormatting sqref="R79">
    <cfRule type="cellIs" dxfId="1218" priority="3537" operator="equal">
      <formula>"X"</formula>
    </cfRule>
  </conditionalFormatting>
  <conditionalFormatting sqref="X79">
    <cfRule type="cellIs" dxfId="1217" priority="3536" operator="equal">
      <formula>"X"</formula>
    </cfRule>
  </conditionalFormatting>
  <conditionalFormatting sqref="AA79">
    <cfRule type="cellIs" dxfId="1216" priority="3535" operator="equal">
      <formula>"X"</formula>
    </cfRule>
  </conditionalFormatting>
  <conditionalFormatting sqref="K79">
    <cfRule type="expression" dxfId="1215" priority="3532">
      <formula>AND($H79="X",I$17&lt;&gt;0)</formula>
    </cfRule>
    <cfRule type="expression" dxfId="1214" priority="3533">
      <formula>AND(J79&lt;&gt;0,I$17&lt;&gt;0)</formula>
    </cfRule>
    <cfRule type="expression" dxfId="1213" priority="3534">
      <formula>OR(J79=0,I$17=0)</formula>
    </cfRule>
  </conditionalFormatting>
  <conditionalFormatting sqref="N79">
    <cfRule type="expression" dxfId="1212" priority="3529">
      <formula>AND($H79="X",L$17&lt;&gt;0)</formula>
    </cfRule>
    <cfRule type="expression" dxfId="1211" priority="3530">
      <formula>AND(M79&lt;&gt;0,L$17&lt;&gt;0)</formula>
    </cfRule>
    <cfRule type="expression" dxfId="1210" priority="3531">
      <formula>OR(M79=0,L$17=0)</formula>
    </cfRule>
  </conditionalFormatting>
  <conditionalFormatting sqref="Q79">
    <cfRule type="expression" dxfId="1209" priority="3526">
      <formula>AND($H79="X",O$17&lt;&gt;0)</formula>
    </cfRule>
    <cfRule type="expression" dxfId="1208" priority="3527">
      <formula>AND(P79&lt;&gt;0,O$17&lt;&gt;0)</formula>
    </cfRule>
    <cfRule type="expression" dxfId="1207" priority="3528">
      <formula>OR(P79=0,O$17=0)</formula>
    </cfRule>
  </conditionalFormatting>
  <conditionalFormatting sqref="T79">
    <cfRule type="expression" dxfId="1206" priority="3523">
      <formula>AND($H79="X",R$17&lt;&gt;0)</formula>
    </cfRule>
    <cfRule type="expression" dxfId="1205" priority="3524">
      <formula>AND(S79&lt;&gt;0,R$17&lt;&gt;0)</formula>
    </cfRule>
    <cfRule type="expression" dxfId="1204" priority="3525">
      <formula>OR(S79=0,R$17=0)</formula>
    </cfRule>
  </conditionalFormatting>
  <conditionalFormatting sqref="Z79">
    <cfRule type="expression" dxfId="1203" priority="3520">
      <formula>AND($H79="X",X$17&lt;&gt;0)</formula>
    </cfRule>
    <cfRule type="expression" dxfId="1202" priority="3521">
      <formula>AND(Y79&lt;&gt;0,X$17&lt;&gt;0)</formula>
    </cfRule>
    <cfRule type="expression" dxfId="1201" priority="3522">
      <formula>OR(Y79=0,X$17=0)</formula>
    </cfRule>
  </conditionalFormatting>
  <conditionalFormatting sqref="AC79">
    <cfRule type="expression" dxfId="1200" priority="3517">
      <formula>AND($H79="X",AA$17&lt;&gt;0)</formula>
    </cfRule>
    <cfRule type="expression" dxfId="1199" priority="3518">
      <formula>AND(AB79&lt;&gt;0,AA$17&lt;&gt;0)</formula>
    </cfRule>
    <cfRule type="expression" dxfId="1198" priority="3519">
      <formula>OR(AB79=0,AA$17=0)</formula>
    </cfRule>
  </conditionalFormatting>
  <conditionalFormatting sqref="K80">
    <cfRule type="expression" dxfId="1197" priority="3506">
      <formula>AND($H80="X",I$17&lt;&gt;0)</formula>
    </cfRule>
    <cfRule type="expression" dxfId="1196" priority="3507">
      <formula>AND(J80&lt;&gt;0,I$17&lt;&gt;0)</formula>
    </cfRule>
    <cfRule type="expression" dxfId="1195" priority="3508">
      <formula>OR(J80=0,I$17=0)</formula>
    </cfRule>
  </conditionalFormatting>
  <conditionalFormatting sqref="N80">
    <cfRule type="expression" dxfId="1194" priority="3503">
      <formula>AND($H80="X",L$17&lt;&gt;0)</formula>
    </cfRule>
    <cfRule type="expression" dxfId="1193" priority="3504">
      <formula>AND(M80&lt;&gt;0,L$17&lt;&gt;0)</formula>
    </cfRule>
    <cfRule type="expression" dxfId="1192" priority="3505">
      <formula>OR(M80=0,L$17=0)</formula>
    </cfRule>
  </conditionalFormatting>
  <conditionalFormatting sqref="Q80">
    <cfRule type="expression" dxfId="1191" priority="3500">
      <formula>AND($H80="X",O$17&lt;&gt;0)</formula>
    </cfRule>
    <cfRule type="expression" dxfId="1190" priority="3501">
      <formula>AND(P80&lt;&gt;0,O$17&lt;&gt;0)</formula>
    </cfRule>
    <cfRule type="expression" dxfId="1189" priority="3502">
      <formula>OR(P80=0,O$17=0)</formula>
    </cfRule>
  </conditionalFormatting>
  <conditionalFormatting sqref="T80">
    <cfRule type="expression" dxfId="1188" priority="3497">
      <formula>AND($H80="X",R$17&lt;&gt;0)</formula>
    </cfRule>
    <cfRule type="expression" dxfId="1187" priority="3498">
      <formula>AND(S80&lt;&gt;0,R$17&lt;&gt;0)</formula>
    </cfRule>
    <cfRule type="expression" dxfId="1186" priority="3499">
      <formula>OR(S80=0,R$17=0)</formula>
    </cfRule>
  </conditionalFormatting>
  <conditionalFormatting sqref="Z80">
    <cfRule type="expression" dxfId="1185" priority="3494">
      <formula>AND($H80="X",X$17&lt;&gt;0)</formula>
    </cfRule>
    <cfRule type="expression" dxfId="1184" priority="3495">
      <formula>AND(Y80&lt;&gt;0,X$17&lt;&gt;0)</formula>
    </cfRule>
    <cfRule type="expression" dxfId="1183" priority="3496">
      <formula>OR(Y80=0,X$17=0)</formula>
    </cfRule>
  </conditionalFormatting>
  <conditionalFormatting sqref="AC80">
    <cfRule type="expression" dxfId="1182" priority="3491">
      <formula>AND($H80="X",AA$17&lt;&gt;0)</formula>
    </cfRule>
    <cfRule type="expression" dxfId="1181" priority="3492">
      <formula>AND(AB80&lt;&gt;0,AA$17&lt;&gt;0)</formula>
    </cfRule>
    <cfRule type="expression" dxfId="1180" priority="3493">
      <formula>OR(AB80=0,AA$17=0)</formula>
    </cfRule>
  </conditionalFormatting>
  <conditionalFormatting sqref="K81">
    <cfRule type="expression" dxfId="1179" priority="3480">
      <formula>AND($H81="X",I$17&lt;&gt;0)</formula>
    </cfRule>
    <cfRule type="expression" dxfId="1178" priority="3481">
      <formula>AND(J81&lt;&gt;0,I$17&lt;&gt;0)</formula>
    </cfRule>
    <cfRule type="expression" dxfId="1177" priority="3482">
      <formula>OR(J81=0,I$17=0)</formula>
    </cfRule>
  </conditionalFormatting>
  <conditionalFormatting sqref="N81">
    <cfRule type="expression" dxfId="1176" priority="3477">
      <formula>AND($H81="X",L$17&lt;&gt;0)</formula>
    </cfRule>
    <cfRule type="expression" dxfId="1175" priority="3478">
      <formula>AND(M81&lt;&gt;0,L$17&lt;&gt;0)</formula>
    </cfRule>
    <cfRule type="expression" dxfId="1174" priority="3479">
      <formula>OR(M81=0,L$17=0)</formula>
    </cfRule>
  </conditionalFormatting>
  <conditionalFormatting sqref="Q81">
    <cfRule type="expression" dxfId="1173" priority="3474">
      <formula>AND($H81="X",O$17&lt;&gt;0)</formula>
    </cfRule>
    <cfRule type="expression" dxfId="1172" priority="3475">
      <formula>AND(P81&lt;&gt;0,O$17&lt;&gt;0)</formula>
    </cfRule>
    <cfRule type="expression" dxfId="1171" priority="3476">
      <formula>OR(P81=0,O$17=0)</formula>
    </cfRule>
  </conditionalFormatting>
  <conditionalFormatting sqref="T81">
    <cfRule type="expression" dxfId="1170" priority="3471">
      <formula>AND($H81="X",R$17&lt;&gt;0)</formula>
    </cfRule>
    <cfRule type="expression" dxfId="1169" priority="3472">
      <formula>AND(S81&lt;&gt;0,R$17&lt;&gt;0)</formula>
    </cfRule>
    <cfRule type="expression" dxfId="1168" priority="3473">
      <formula>OR(S81=0,R$17=0)</formula>
    </cfRule>
  </conditionalFormatting>
  <conditionalFormatting sqref="Z81">
    <cfRule type="expression" dxfId="1167" priority="3468">
      <formula>AND($H81="X",X$17&lt;&gt;0)</formula>
    </cfRule>
    <cfRule type="expression" dxfId="1166" priority="3469">
      <formula>AND(Y81&lt;&gt;0,X$17&lt;&gt;0)</formula>
    </cfRule>
    <cfRule type="expression" dxfId="1165" priority="3470">
      <formula>OR(Y81=0,X$17=0)</formula>
    </cfRule>
  </conditionalFormatting>
  <conditionalFormatting sqref="AC81">
    <cfRule type="expression" dxfId="1164" priority="3465">
      <formula>AND($H81="X",AA$17&lt;&gt;0)</formula>
    </cfRule>
    <cfRule type="expression" dxfId="1163" priority="3466">
      <formula>AND(AB81&lt;&gt;0,AA$17&lt;&gt;0)</formula>
    </cfRule>
    <cfRule type="expression" dxfId="1162" priority="3467">
      <formula>OR(AB81=0,AA$17=0)</formula>
    </cfRule>
  </conditionalFormatting>
  <conditionalFormatting sqref="L82">
    <cfRule type="cellIs" dxfId="1161" priority="3462" operator="equal">
      <formula>"X"</formula>
    </cfRule>
  </conditionalFormatting>
  <conditionalFormatting sqref="O82">
    <cfRule type="cellIs" dxfId="1160" priority="3460" operator="equal">
      <formula>"X"</formula>
    </cfRule>
  </conditionalFormatting>
  <conditionalFormatting sqref="R82">
    <cfRule type="cellIs" dxfId="1159" priority="3459" operator="equal">
      <formula>"X"</formula>
    </cfRule>
  </conditionalFormatting>
  <conditionalFormatting sqref="X82">
    <cfRule type="cellIs" dxfId="1158" priority="3458" operator="equal">
      <formula>"X"</formula>
    </cfRule>
  </conditionalFormatting>
  <conditionalFormatting sqref="AA82">
    <cfRule type="cellIs" dxfId="1157" priority="3457" operator="equal">
      <formula>"X"</formula>
    </cfRule>
  </conditionalFormatting>
  <conditionalFormatting sqref="K82">
    <cfRule type="expression" dxfId="1156" priority="3454">
      <formula>AND($H82="X",I$17&lt;&gt;0)</formula>
    </cfRule>
    <cfRule type="expression" dxfId="1155" priority="3455">
      <formula>AND(J82&lt;&gt;0,I$17&lt;&gt;0)</formula>
    </cfRule>
    <cfRule type="expression" dxfId="1154" priority="3456">
      <formula>OR(J82=0,I$17=0)</formula>
    </cfRule>
  </conditionalFormatting>
  <conditionalFormatting sqref="N82">
    <cfRule type="expression" dxfId="1153" priority="3451">
      <formula>AND($H82="X",L$17&lt;&gt;0)</formula>
    </cfRule>
    <cfRule type="expression" dxfId="1152" priority="3452">
      <formula>AND(M82&lt;&gt;0,L$17&lt;&gt;0)</formula>
    </cfRule>
    <cfRule type="expression" dxfId="1151" priority="3453">
      <formula>OR(M82=0,L$17=0)</formula>
    </cfRule>
  </conditionalFormatting>
  <conditionalFormatting sqref="Q82">
    <cfRule type="expression" dxfId="1150" priority="3448">
      <formula>AND($H82="X",O$17&lt;&gt;0)</formula>
    </cfRule>
    <cfRule type="expression" dxfId="1149" priority="3449">
      <formula>AND(P82&lt;&gt;0,O$17&lt;&gt;0)</formula>
    </cfRule>
    <cfRule type="expression" dxfId="1148" priority="3450">
      <formula>OR(P82=0,O$17=0)</formula>
    </cfRule>
  </conditionalFormatting>
  <conditionalFormatting sqref="T82">
    <cfRule type="expression" dxfId="1147" priority="3445">
      <formula>AND($H82="X",R$17&lt;&gt;0)</formula>
    </cfRule>
    <cfRule type="expression" dxfId="1146" priority="3446">
      <formula>AND(S82&lt;&gt;0,R$17&lt;&gt;0)</formula>
    </cfRule>
    <cfRule type="expression" dxfId="1145" priority="3447">
      <formula>OR(S82=0,R$17=0)</formula>
    </cfRule>
  </conditionalFormatting>
  <conditionalFormatting sqref="Z82">
    <cfRule type="expression" dxfId="1144" priority="3442">
      <formula>AND($H82="X",X$17&lt;&gt;0)</formula>
    </cfRule>
    <cfRule type="expression" dxfId="1143" priority="3443">
      <formula>AND(Y82&lt;&gt;0,X$17&lt;&gt;0)</formula>
    </cfRule>
    <cfRule type="expression" dxfId="1142" priority="3444">
      <formula>OR(Y82=0,X$17=0)</formula>
    </cfRule>
  </conditionalFormatting>
  <conditionalFormatting sqref="AC82">
    <cfRule type="expression" dxfId="1141" priority="3439">
      <formula>AND($H82="X",AA$17&lt;&gt;0)</formula>
    </cfRule>
    <cfRule type="expression" dxfId="1140" priority="3440">
      <formula>AND(AB82&lt;&gt;0,AA$17&lt;&gt;0)</formula>
    </cfRule>
    <cfRule type="expression" dxfId="1139" priority="3441">
      <formula>OR(AB82=0,AA$17=0)</formula>
    </cfRule>
  </conditionalFormatting>
  <conditionalFormatting sqref="K83">
    <cfRule type="expression" dxfId="1138" priority="3428">
      <formula>AND($H83="X",I$17&lt;&gt;0)</formula>
    </cfRule>
    <cfRule type="expression" dxfId="1137" priority="3429">
      <formula>AND(J83&lt;&gt;0,I$17&lt;&gt;0)</formula>
    </cfRule>
    <cfRule type="expression" dxfId="1136" priority="3430">
      <formula>OR(J83=0,I$17=0)</formula>
    </cfRule>
  </conditionalFormatting>
  <conditionalFormatting sqref="N83">
    <cfRule type="expression" dxfId="1135" priority="3425">
      <formula>AND($H83="X",L$17&lt;&gt;0)</formula>
    </cfRule>
    <cfRule type="expression" dxfId="1134" priority="3426">
      <formula>AND(M83&lt;&gt;0,L$17&lt;&gt;0)</formula>
    </cfRule>
    <cfRule type="expression" dxfId="1133" priority="3427">
      <formula>OR(M83=0,L$17=0)</formula>
    </cfRule>
  </conditionalFormatting>
  <conditionalFormatting sqref="Q83">
    <cfRule type="expression" dxfId="1132" priority="3422">
      <formula>AND($H83="X",O$17&lt;&gt;0)</formula>
    </cfRule>
    <cfRule type="expression" dxfId="1131" priority="3423">
      <formula>AND(P83&lt;&gt;0,O$17&lt;&gt;0)</formula>
    </cfRule>
    <cfRule type="expression" dxfId="1130" priority="3424">
      <formula>OR(P83=0,O$17=0)</formula>
    </cfRule>
  </conditionalFormatting>
  <conditionalFormatting sqref="T83">
    <cfRule type="expression" dxfId="1129" priority="3419">
      <formula>AND($H83="X",R$17&lt;&gt;0)</formula>
    </cfRule>
    <cfRule type="expression" dxfId="1128" priority="3420">
      <formula>AND(S83&lt;&gt;0,R$17&lt;&gt;0)</formula>
    </cfRule>
    <cfRule type="expression" dxfId="1127" priority="3421">
      <formula>OR(S83=0,R$17=0)</formula>
    </cfRule>
  </conditionalFormatting>
  <conditionalFormatting sqref="Z83">
    <cfRule type="expression" dxfId="1126" priority="3416">
      <formula>AND($H83="X",X$17&lt;&gt;0)</formula>
    </cfRule>
    <cfRule type="expression" dxfId="1125" priority="3417">
      <formula>AND(Y83&lt;&gt;0,X$17&lt;&gt;0)</formula>
    </cfRule>
    <cfRule type="expression" dxfId="1124" priority="3418">
      <formula>OR(Y83=0,X$17=0)</formula>
    </cfRule>
  </conditionalFormatting>
  <conditionalFormatting sqref="AC83">
    <cfRule type="expression" dxfId="1123" priority="3413">
      <formula>AND($H83="X",AA$17&lt;&gt;0)</formula>
    </cfRule>
    <cfRule type="expression" dxfId="1122" priority="3414">
      <formula>AND(AB83&lt;&gt;0,AA$17&lt;&gt;0)</formula>
    </cfRule>
    <cfRule type="expression" dxfId="1121" priority="3415">
      <formula>OR(AB83=0,AA$17=0)</formula>
    </cfRule>
  </conditionalFormatting>
  <conditionalFormatting sqref="K84">
    <cfRule type="expression" dxfId="1120" priority="3402">
      <formula>AND($H84="X",I$17&lt;&gt;0)</formula>
    </cfRule>
    <cfRule type="expression" dxfId="1119" priority="3403">
      <formula>AND(J84&lt;&gt;0,I$17&lt;&gt;0)</formula>
    </cfRule>
    <cfRule type="expression" dxfId="1118" priority="3404">
      <formula>OR(J84=0,I$17=0)</formula>
    </cfRule>
  </conditionalFormatting>
  <conditionalFormatting sqref="N84">
    <cfRule type="expression" dxfId="1117" priority="3399">
      <formula>AND($H84="X",L$17&lt;&gt;0)</formula>
    </cfRule>
    <cfRule type="expression" dxfId="1116" priority="3400">
      <formula>AND(M84&lt;&gt;0,L$17&lt;&gt;0)</formula>
    </cfRule>
    <cfRule type="expression" dxfId="1115" priority="3401">
      <formula>OR(M84=0,L$17=0)</formula>
    </cfRule>
  </conditionalFormatting>
  <conditionalFormatting sqref="Q84">
    <cfRule type="expression" dxfId="1114" priority="3396">
      <formula>AND($H84="X",O$17&lt;&gt;0)</formula>
    </cfRule>
    <cfRule type="expression" dxfId="1113" priority="3397">
      <formula>AND(P84&lt;&gt;0,O$17&lt;&gt;0)</formula>
    </cfRule>
    <cfRule type="expression" dxfId="1112" priority="3398">
      <formula>OR(P84=0,O$17=0)</formula>
    </cfRule>
  </conditionalFormatting>
  <conditionalFormatting sqref="T84">
    <cfRule type="expression" dxfId="1111" priority="3393">
      <formula>AND($H84="X",R$17&lt;&gt;0)</formula>
    </cfRule>
    <cfRule type="expression" dxfId="1110" priority="3394">
      <formula>AND(S84&lt;&gt;0,R$17&lt;&gt;0)</formula>
    </cfRule>
    <cfRule type="expression" dxfId="1109" priority="3395">
      <formula>OR(S84=0,R$17=0)</formula>
    </cfRule>
  </conditionalFormatting>
  <conditionalFormatting sqref="Z84">
    <cfRule type="expression" dxfId="1108" priority="3390">
      <formula>AND($H84="X",X$17&lt;&gt;0)</formula>
    </cfRule>
    <cfRule type="expression" dxfId="1107" priority="3391">
      <formula>AND(Y84&lt;&gt;0,X$17&lt;&gt;0)</formula>
    </cfRule>
    <cfRule type="expression" dxfId="1106" priority="3392">
      <formula>OR(Y84=0,X$17=0)</formula>
    </cfRule>
  </conditionalFormatting>
  <conditionalFormatting sqref="AC84">
    <cfRule type="expression" dxfId="1105" priority="3387">
      <formula>AND($H84="X",AA$17&lt;&gt;0)</formula>
    </cfRule>
    <cfRule type="expression" dxfId="1104" priority="3388">
      <formula>AND(AB84&lt;&gt;0,AA$17&lt;&gt;0)</formula>
    </cfRule>
    <cfRule type="expression" dxfId="1103" priority="3389">
      <formula>OR(AB84=0,AA$17=0)</formula>
    </cfRule>
  </conditionalFormatting>
  <conditionalFormatting sqref="R85">
    <cfRule type="cellIs" dxfId="1102" priority="3381" operator="equal">
      <formula>"X"</formula>
    </cfRule>
  </conditionalFormatting>
  <conditionalFormatting sqref="X85">
    <cfRule type="cellIs" dxfId="1101" priority="3380" operator="equal">
      <formula>"X"</formula>
    </cfRule>
  </conditionalFormatting>
  <conditionalFormatting sqref="AA85">
    <cfRule type="cellIs" dxfId="1100" priority="3379" operator="equal">
      <formula>"X"</formula>
    </cfRule>
  </conditionalFormatting>
  <conditionalFormatting sqref="K85">
    <cfRule type="expression" dxfId="1099" priority="3376">
      <formula>AND($H85="X",I$17&lt;&gt;0)</formula>
    </cfRule>
    <cfRule type="expression" dxfId="1098" priority="3377">
      <formula>AND(J85&lt;&gt;0,I$17&lt;&gt;0)</formula>
    </cfRule>
    <cfRule type="expression" dxfId="1097" priority="3378">
      <formula>OR(J85=0,I$17=0)</formula>
    </cfRule>
  </conditionalFormatting>
  <conditionalFormatting sqref="N85">
    <cfRule type="expression" dxfId="1096" priority="3373">
      <formula>AND($H85="X",L$17&lt;&gt;0)</formula>
    </cfRule>
    <cfRule type="expression" dxfId="1095" priority="3374">
      <formula>AND(M85&lt;&gt;0,L$17&lt;&gt;0)</formula>
    </cfRule>
    <cfRule type="expression" dxfId="1094" priority="3375">
      <formula>OR(M85=0,L$17=0)</formula>
    </cfRule>
  </conditionalFormatting>
  <conditionalFormatting sqref="Q85">
    <cfRule type="expression" dxfId="1093" priority="3370">
      <formula>AND($H85="X",O$17&lt;&gt;0)</formula>
    </cfRule>
    <cfRule type="expression" dxfId="1092" priority="3371">
      <formula>AND(P85&lt;&gt;0,O$17&lt;&gt;0)</formula>
    </cfRule>
    <cfRule type="expression" dxfId="1091" priority="3372">
      <formula>OR(P85=0,O$17=0)</formula>
    </cfRule>
  </conditionalFormatting>
  <conditionalFormatting sqref="T85">
    <cfRule type="expression" dxfId="1090" priority="3367">
      <formula>AND($H85="X",R$17&lt;&gt;0)</formula>
    </cfRule>
    <cfRule type="expression" dxfId="1089" priority="3368">
      <formula>AND(S85&lt;&gt;0,R$17&lt;&gt;0)</formula>
    </cfRule>
    <cfRule type="expression" dxfId="1088" priority="3369">
      <formula>OR(S85=0,R$17=0)</formula>
    </cfRule>
  </conditionalFormatting>
  <conditionalFormatting sqref="Z85">
    <cfRule type="expression" dxfId="1087" priority="3364">
      <formula>AND($H85="X",X$17&lt;&gt;0)</formula>
    </cfRule>
    <cfRule type="expression" dxfId="1086" priority="3365">
      <formula>AND(Y85&lt;&gt;0,X$17&lt;&gt;0)</formula>
    </cfRule>
    <cfRule type="expression" dxfId="1085" priority="3366">
      <formula>OR(Y85=0,X$17=0)</formula>
    </cfRule>
  </conditionalFormatting>
  <conditionalFormatting sqref="AC85">
    <cfRule type="expression" dxfId="1084" priority="3361">
      <formula>AND($H85="X",AA$17&lt;&gt;0)</formula>
    </cfRule>
    <cfRule type="expression" dxfId="1083" priority="3362">
      <formula>AND(AB85&lt;&gt;0,AA$17&lt;&gt;0)</formula>
    </cfRule>
    <cfRule type="expression" dxfId="1082" priority="3363">
      <formula>OR(AB85=0,AA$17=0)</formula>
    </cfRule>
  </conditionalFormatting>
  <conditionalFormatting sqref="I87">
    <cfRule type="cellIs" dxfId="1081" priority="3360" operator="equal">
      <formula>"X"</formula>
    </cfRule>
  </conditionalFormatting>
  <conditionalFormatting sqref="L87">
    <cfRule type="cellIs" dxfId="1080" priority="3358" operator="equal">
      <formula>"X"</formula>
    </cfRule>
  </conditionalFormatting>
  <conditionalFormatting sqref="O87">
    <cfRule type="cellIs" dxfId="1079" priority="3356" operator="equal">
      <formula>"X"</formula>
    </cfRule>
  </conditionalFormatting>
  <conditionalFormatting sqref="R87">
    <cfRule type="cellIs" dxfId="1078" priority="3355" operator="equal">
      <formula>"X"</formula>
    </cfRule>
  </conditionalFormatting>
  <conditionalFormatting sqref="X87">
    <cfRule type="cellIs" dxfId="1077" priority="3354" operator="equal">
      <formula>"X"</formula>
    </cfRule>
  </conditionalFormatting>
  <conditionalFormatting sqref="AA87">
    <cfRule type="cellIs" dxfId="1076" priority="3353" operator="equal">
      <formula>"X"</formula>
    </cfRule>
  </conditionalFormatting>
  <conditionalFormatting sqref="K87">
    <cfRule type="expression" dxfId="1075" priority="3350">
      <formula>AND($H87="X",I$17&lt;&gt;0)</formula>
    </cfRule>
    <cfRule type="expression" dxfId="1074" priority="3351">
      <formula>AND(J87&lt;&gt;0,I$17&lt;&gt;0)</formula>
    </cfRule>
    <cfRule type="expression" dxfId="1073" priority="3352">
      <formula>OR(J87=0,I$17=0)</formula>
    </cfRule>
  </conditionalFormatting>
  <conditionalFormatting sqref="N87">
    <cfRule type="expression" dxfId="1072" priority="3347">
      <formula>AND($H87="X",L$17&lt;&gt;0)</formula>
    </cfRule>
    <cfRule type="expression" dxfId="1071" priority="3348">
      <formula>AND(M87&lt;&gt;0,L$17&lt;&gt;0)</formula>
    </cfRule>
    <cfRule type="expression" dxfId="1070" priority="3349">
      <formula>OR(M87=0,L$17=0)</formula>
    </cfRule>
  </conditionalFormatting>
  <conditionalFormatting sqref="Q87">
    <cfRule type="expression" dxfId="1069" priority="3344">
      <formula>AND($H87="X",O$17&lt;&gt;0)</formula>
    </cfRule>
    <cfRule type="expression" dxfId="1068" priority="3345">
      <formula>AND(P87&lt;&gt;0,O$17&lt;&gt;0)</formula>
    </cfRule>
    <cfRule type="expression" dxfId="1067" priority="3346">
      <formula>OR(P87=0,O$17=0)</formula>
    </cfRule>
  </conditionalFormatting>
  <conditionalFormatting sqref="T87">
    <cfRule type="expression" dxfId="1066" priority="3341">
      <formula>AND($H87="X",R$17&lt;&gt;0)</formula>
    </cfRule>
    <cfRule type="expression" dxfId="1065" priority="3342">
      <formula>AND(S87&lt;&gt;0,R$17&lt;&gt;0)</formula>
    </cfRule>
    <cfRule type="expression" dxfId="1064" priority="3343">
      <formula>OR(S87=0,R$17=0)</formula>
    </cfRule>
  </conditionalFormatting>
  <conditionalFormatting sqref="Z87">
    <cfRule type="expression" dxfId="1063" priority="3338">
      <formula>AND($H87="X",X$17&lt;&gt;0)</formula>
    </cfRule>
    <cfRule type="expression" dxfId="1062" priority="3339">
      <formula>AND(Y87&lt;&gt;0,X$17&lt;&gt;0)</formula>
    </cfRule>
    <cfRule type="expression" dxfId="1061" priority="3340">
      <formula>OR(Y87=0,X$17=0)</formula>
    </cfRule>
  </conditionalFormatting>
  <conditionalFormatting sqref="AC87">
    <cfRule type="expression" dxfId="1060" priority="3335">
      <formula>AND($H87="X",AA$17&lt;&gt;0)</formula>
    </cfRule>
    <cfRule type="expression" dxfId="1059" priority="3336">
      <formula>AND(AB87&lt;&gt;0,AA$17&lt;&gt;0)</formula>
    </cfRule>
    <cfRule type="expression" dxfId="1058" priority="3337">
      <formula>OR(AB87=0,AA$17=0)</formula>
    </cfRule>
  </conditionalFormatting>
  <conditionalFormatting sqref="N69">
    <cfRule type="expression" dxfId="1057" priority="3332">
      <formula>AND($H69="X",L$17&lt;&gt;0)</formula>
    </cfRule>
    <cfRule type="expression" dxfId="1056" priority="3333">
      <formula>AND(M69&lt;&gt;0,L$17&lt;&gt;0)</formula>
    </cfRule>
    <cfRule type="expression" dxfId="1055" priority="3334">
      <formula>OR(M69=0,L$17=0)</formula>
    </cfRule>
  </conditionalFormatting>
  <conditionalFormatting sqref="N70">
    <cfRule type="expression" dxfId="1054" priority="3329">
      <formula>AND($H70="X",L$17&lt;&gt;0)</formula>
    </cfRule>
    <cfRule type="expression" dxfId="1053" priority="3330">
      <formula>AND(M70&lt;&gt;0,L$17&lt;&gt;0)</formula>
    </cfRule>
    <cfRule type="expression" dxfId="1052" priority="3331">
      <formula>OR(M70=0,L$17=0)</formula>
    </cfRule>
  </conditionalFormatting>
  <conditionalFormatting sqref="N71">
    <cfRule type="expression" dxfId="1051" priority="3326">
      <formula>AND($H71="X",L$17&lt;&gt;0)</formula>
    </cfRule>
    <cfRule type="expression" dxfId="1050" priority="3327">
      <formula>AND(M71&lt;&gt;0,L$17&lt;&gt;0)</formula>
    </cfRule>
    <cfRule type="expression" dxfId="1049" priority="3328">
      <formula>OR(M71=0,L$17=0)</formula>
    </cfRule>
  </conditionalFormatting>
  <conditionalFormatting sqref="N72">
    <cfRule type="expression" dxfId="1048" priority="3323">
      <formula>AND($H72="X",L$17&lt;&gt;0)</formula>
    </cfRule>
    <cfRule type="expression" dxfId="1047" priority="3324">
      <formula>AND(M72&lt;&gt;0,L$17&lt;&gt;0)</formula>
    </cfRule>
    <cfRule type="expression" dxfId="1046" priority="3325">
      <formula>OR(M72=0,L$17=0)</formula>
    </cfRule>
  </conditionalFormatting>
  <conditionalFormatting sqref="H111:H114">
    <cfRule type="containsText" dxfId="1045" priority="3319" stopIfTrue="1" operator="containsText" text="X">
      <formula>NOT(ISERROR(SEARCH("X",H111)))</formula>
    </cfRule>
  </conditionalFormatting>
  <conditionalFormatting sqref="H115:H117">
    <cfRule type="containsText" dxfId="1044" priority="3318" stopIfTrue="1" operator="containsText" text="X">
      <formula>NOT(ISERROR(SEARCH("X",H115)))</formula>
    </cfRule>
  </conditionalFormatting>
  <conditionalFormatting sqref="H118">
    <cfRule type="containsText" dxfId="1043" priority="3317" stopIfTrue="1" operator="containsText" text="X">
      <formula>NOT(ISERROR(SEARCH("X",H118)))</formula>
    </cfRule>
  </conditionalFormatting>
  <conditionalFormatting sqref="AG93">
    <cfRule type="cellIs" dxfId="1042" priority="3118" operator="equal">
      <formula>"X"</formula>
    </cfRule>
  </conditionalFormatting>
  <conditionalFormatting sqref="I93">
    <cfRule type="cellIs" dxfId="1041" priority="3117" operator="equal">
      <formula>"X"</formula>
    </cfRule>
  </conditionalFormatting>
  <conditionalFormatting sqref="AD93">
    <cfRule type="cellIs" dxfId="1040" priority="3111" operator="equal">
      <formula>"X"</formula>
    </cfRule>
  </conditionalFormatting>
  <conditionalFormatting sqref="L93">
    <cfRule type="cellIs" dxfId="1039" priority="3116" operator="equal">
      <formula>"X"</formula>
    </cfRule>
  </conditionalFormatting>
  <conditionalFormatting sqref="O93">
    <cfRule type="cellIs" dxfId="1038" priority="3115" operator="equal">
      <formula>"X"</formula>
    </cfRule>
  </conditionalFormatting>
  <conditionalFormatting sqref="R93">
    <cfRule type="cellIs" dxfId="1037" priority="3114" operator="equal">
      <formula>"X"</formula>
    </cfRule>
  </conditionalFormatting>
  <conditionalFormatting sqref="X93">
    <cfRule type="cellIs" dxfId="1036" priority="3113" operator="equal">
      <formula>"X"</formula>
    </cfRule>
  </conditionalFormatting>
  <conditionalFormatting sqref="AA93">
    <cfRule type="cellIs" dxfId="1035" priority="3112" operator="equal">
      <formula>"X"</formula>
    </cfRule>
  </conditionalFormatting>
  <conditionalFormatting sqref="K93">
    <cfRule type="expression" dxfId="1034" priority="3108">
      <formula>AND($H93="X",I$17&lt;&gt;0)</formula>
    </cfRule>
    <cfRule type="expression" dxfId="1033" priority="3109">
      <formula>AND(J93&lt;&gt;0,I$17&lt;&gt;0)</formula>
    </cfRule>
    <cfRule type="expression" dxfId="1032" priority="3110">
      <formula>OR(J93=0,I$17=0)</formula>
    </cfRule>
  </conditionalFormatting>
  <conditionalFormatting sqref="N93">
    <cfRule type="expression" dxfId="1031" priority="3105">
      <formula>AND($H93="X",L$17&lt;&gt;0)</formula>
    </cfRule>
    <cfRule type="expression" dxfId="1030" priority="3106">
      <formula>AND(M93&lt;&gt;0,L$17&lt;&gt;0)</formula>
    </cfRule>
    <cfRule type="expression" dxfId="1029" priority="3107">
      <formula>OR(M93=0,L$17=0)</formula>
    </cfRule>
  </conditionalFormatting>
  <conditionalFormatting sqref="Q93">
    <cfRule type="expression" dxfId="1028" priority="3102">
      <formula>AND($H93="X",O$17&lt;&gt;0)</formula>
    </cfRule>
    <cfRule type="expression" dxfId="1027" priority="3103">
      <formula>AND(P93&lt;&gt;0,O$17&lt;&gt;0)</formula>
    </cfRule>
    <cfRule type="expression" dxfId="1026" priority="3104">
      <formula>OR(P93=0,O$17=0)</formula>
    </cfRule>
  </conditionalFormatting>
  <conditionalFormatting sqref="T93">
    <cfRule type="expression" dxfId="1025" priority="3099">
      <formula>AND($H93="X",R$17&lt;&gt;0)</formula>
    </cfRule>
    <cfRule type="expression" dxfId="1024" priority="3100">
      <formula>AND(S93&lt;&gt;0,R$17&lt;&gt;0)</formula>
    </cfRule>
    <cfRule type="expression" dxfId="1023" priority="3101">
      <formula>OR(S93=0,R$17=0)</formula>
    </cfRule>
  </conditionalFormatting>
  <conditionalFormatting sqref="Z93">
    <cfRule type="expression" dxfId="1022" priority="3096">
      <formula>AND($H93="X",X$17&lt;&gt;0)</formula>
    </cfRule>
    <cfRule type="expression" dxfId="1021" priority="3097">
      <formula>AND(Y93&lt;&gt;0,X$17&lt;&gt;0)</formula>
    </cfRule>
    <cfRule type="expression" dxfId="1020" priority="3098">
      <formula>OR(Y93=0,X$17=0)</formula>
    </cfRule>
  </conditionalFormatting>
  <conditionalFormatting sqref="AC93">
    <cfRule type="expression" dxfId="1019" priority="3093">
      <formula>AND($H93="X",AA$17&lt;&gt;0)</formula>
    </cfRule>
    <cfRule type="expression" dxfId="1018" priority="3094">
      <formula>AND(AB93&lt;&gt;0,AA$17&lt;&gt;0)</formula>
    </cfRule>
    <cfRule type="expression" dxfId="1017" priority="3095">
      <formula>OR(AB93=0,AA$17=0)</formula>
    </cfRule>
  </conditionalFormatting>
  <conditionalFormatting sqref="AF93">
    <cfRule type="expression" dxfId="1016" priority="3090">
      <formula>AND($H93="X",AD$17&lt;&gt;0)</formula>
    </cfRule>
    <cfRule type="expression" dxfId="1015" priority="3091">
      <formula>AND(AE93&lt;&gt;0,AD$17&lt;&gt;0)</formula>
    </cfRule>
    <cfRule type="expression" dxfId="1014" priority="3092">
      <formula>OR(AE93=0,AD$17=0)</formula>
    </cfRule>
  </conditionalFormatting>
  <conditionalFormatting sqref="AI93">
    <cfRule type="expression" dxfId="1013" priority="3087">
      <formula>AND($H93="X",AG$17&lt;&gt;0)</formula>
    </cfRule>
    <cfRule type="expression" dxfId="1012" priority="3088">
      <formula>AND(AH93&lt;&gt;0,AG$17&lt;&gt;0)</formula>
    </cfRule>
    <cfRule type="expression" dxfId="1011" priority="3089">
      <formula>OR(AH93=0,AG$17=0)</formula>
    </cfRule>
  </conditionalFormatting>
  <conditionalFormatting sqref="I94">
    <cfRule type="cellIs" dxfId="1010" priority="3086" operator="equal">
      <formula>"X"</formula>
    </cfRule>
  </conditionalFormatting>
  <conditionalFormatting sqref="L94">
    <cfRule type="cellIs" dxfId="1009" priority="3085" operator="equal">
      <formula>"X"</formula>
    </cfRule>
  </conditionalFormatting>
  <conditionalFormatting sqref="O94">
    <cfRule type="cellIs" dxfId="1008" priority="3084" operator="equal">
      <formula>"X"</formula>
    </cfRule>
  </conditionalFormatting>
  <conditionalFormatting sqref="R94">
    <cfRule type="cellIs" dxfId="1007" priority="3083" operator="equal">
      <formula>"X"</formula>
    </cfRule>
  </conditionalFormatting>
  <conditionalFormatting sqref="K94">
    <cfRule type="expression" dxfId="1006" priority="3080">
      <formula>AND($H94="X",I$17&lt;&gt;0)</formula>
    </cfRule>
    <cfRule type="expression" dxfId="1005" priority="3081">
      <formula>AND(J94&lt;&gt;0,I$17&lt;&gt;0)</formula>
    </cfRule>
    <cfRule type="expression" dxfId="1004" priority="3082">
      <formula>OR(J94=0,I$17=0)</formula>
    </cfRule>
  </conditionalFormatting>
  <conditionalFormatting sqref="N94">
    <cfRule type="expression" dxfId="1003" priority="3077">
      <formula>AND($H94="X",L$17&lt;&gt;0)</formula>
    </cfRule>
    <cfRule type="expression" dxfId="1002" priority="3078">
      <formula>AND(M94&lt;&gt;0,L$17&lt;&gt;0)</formula>
    </cfRule>
    <cfRule type="expression" dxfId="1001" priority="3079">
      <formula>OR(M94=0,L$17=0)</formula>
    </cfRule>
  </conditionalFormatting>
  <conditionalFormatting sqref="Q94">
    <cfRule type="expression" dxfId="1000" priority="3074">
      <formula>AND($H94="X",O$17&lt;&gt;0)</formula>
    </cfRule>
    <cfRule type="expression" dxfId="999" priority="3075">
      <formula>AND(P94&lt;&gt;0,O$17&lt;&gt;0)</formula>
    </cfRule>
    <cfRule type="expression" dxfId="998" priority="3076">
      <formula>OR(P94=0,O$17=0)</formula>
    </cfRule>
  </conditionalFormatting>
  <conditionalFormatting sqref="T94">
    <cfRule type="expression" dxfId="997" priority="3071">
      <formula>AND($H94="X",R$17&lt;&gt;0)</formula>
    </cfRule>
    <cfRule type="expression" dxfId="996" priority="3072">
      <formula>AND(S94&lt;&gt;0,R$17&lt;&gt;0)</formula>
    </cfRule>
    <cfRule type="expression" dxfId="995" priority="3073">
      <formula>OR(S94=0,R$17=0)</formula>
    </cfRule>
  </conditionalFormatting>
  <conditionalFormatting sqref="AG95">
    <cfRule type="cellIs" dxfId="994" priority="3070" operator="equal">
      <formula>"X"</formula>
    </cfRule>
  </conditionalFormatting>
  <conditionalFormatting sqref="I95">
    <cfRule type="cellIs" dxfId="993" priority="3069" operator="equal">
      <formula>"X"</formula>
    </cfRule>
  </conditionalFormatting>
  <conditionalFormatting sqref="AD95">
    <cfRule type="cellIs" dxfId="992" priority="3063" operator="equal">
      <formula>"X"</formula>
    </cfRule>
  </conditionalFormatting>
  <conditionalFormatting sqref="L95">
    <cfRule type="cellIs" dxfId="991" priority="3068" operator="equal">
      <formula>"X"</formula>
    </cfRule>
  </conditionalFormatting>
  <conditionalFormatting sqref="O95">
    <cfRule type="cellIs" dxfId="990" priority="3067" operator="equal">
      <formula>"X"</formula>
    </cfRule>
  </conditionalFormatting>
  <conditionalFormatting sqref="R95">
    <cfRule type="cellIs" dxfId="989" priority="3066" operator="equal">
      <formula>"X"</formula>
    </cfRule>
  </conditionalFormatting>
  <conditionalFormatting sqref="X95">
    <cfRule type="cellIs" dxfId="988" priority="3065" operator="equal">
      <formula>"X"</formula>
    </cfRule>
  </conditionalFormatting>
  <conditionalFormatting sqref="AA95">
    <cfRule type="cellIs" dxfId="987" priority="3064" operator="equal">
      <formula>"X"</formula>
    </cfRule>
  </conditionalFormatting>
  <conditionalFormatting sqref="K95">
    <cfRule type="expression" dxfId="986" priority="3060">
      <formula>AND($H95="X",I$17&lt;&gt;0)</formula>
    </cfRule>
    <cfRule type="expression" dxfId="985" priority="3061">
      <formula>AND(J95&lt;&gt;0,I$17&lt;&gt;0)</formula>
    </cfRule>
    <cfRule type="expression" dxfId="984" priority="3062">
      <formula>OR(J95=0,I$17=0)</formula>
    </cfRule>
  </conditionalFormatting>
  <conditionalFormatting sqref="N95">
    <cfRule type="expression" dxfId="983" priority="3057">
      <formula>AND($H95="X",L$17&lt;&gt;0)</formula>
    </cfRule>
    <cfRule type="expression" dxfId="982" priority="3058">
      <formula>AND(M95&lt;&gt;0,L$17&lt;&gt;0)</formula>
    </cfRule>
    <cfRule type="expression" dxfId="981" priority="3059">
      <formula>OR(M95=0,L$17=0)</formula>
    </cfRule>
  </conditionalFormatting>
  <conditionalFormatting sqref="Z95">
    <cfRule type="expression" dxfId="980" priority="3048">
      <formula>AND($H95="X",X$17&lt;&gt;0)</formula>
    </cfRule>
    <cfRule type="expression" dxfId="979" priority="3049">
      <formula>AND(Y95&lt;&gt;0,X$17&lt;&gt;0)</formula>
    </cfRule>
    <cfRule type="expression" dxfId="978" priority="3050">
      <formula>OR(Y95=0,X$17=0)</formula>
    </cfRule>
  </conditionalFormatting>
  <conditionalFormatting sqref="AC95">
    <cfRule type="expression" dxfId="977" priority="3045">
      <formula>AND($H95="X",AA$17&lt;&gt;0)</formula>
    </cfRule>
    <cfRule type="expression" dxfId="976" priority="3046">
      <formula>AND(AB95&lt;&gt;0,AA$17&lt;&gt;0)</formula>
    </cfRule>
    <cfRule type="expression" dxfId="975" priority="3047">
      <formula>OR(AB95=0,AA$17=0)</formula>
    </cfRule>
  </conditionalFormatting>
  <conditionalFormatting sqref="AF95">
    <cfRule type="expression" dxfId="974" priority="3042">
      <formula>AND($H95="X",AD$17&lt;&gt;0)</formula>
    </cfRule>
    <cfRule type="expression" dxfId="973" priority="3043">
      <formula>AND(AE95&lt;&gt;0,AD$17&lt;&gt;0)</formula>
    </cfRule>
    <cfRule type="expression" dxfId="972" priority="3044">
      <formula>OR(AE95=0,AD$17=0)</formula>
    </cfRule>
  </conditionalFormatting>
  <conditionalFormatting sqref="AI95">
    <cfRule type="expression" dxfId="971" priority="3039">
      <formula>AND($H95="X",AG$17&lt;&gt;0)</formula>
    </cfRule>
    <cfRule type="expression" dxfId="970" priority="3040">
      <formula>AND(AH95&lt;&gt;0,AG$17&lt;&gt;0)</formula>
    </cfRule>
    <cfRule type="expression" dxfId="969" priority="3041">
      <formula>OR(AH95=0,AG$17=0)</formula>
    </cfRule>
  </conditionalFormatting>
  <conditionalFormatting sqref="Q95">
    <cfRule type="expression" dxfId="968" priority="3036">
      <formula>AND($H95="X",O$17&lt;&gt;0)</formula>
    </cfRule>
    <cfRule type="expression" dxfId="967" priority="3037">
      <formula>AND(P95&lt;&gt;0,O$17&lt;&gt;0)</formula>
    </cfRule>
    <cfRule type="expression" dxfId="966" priority="3038">
      <formula>OR(P95=0,O$17=0)</formula>
    </cfRule>
  </conditionalFormatting>
  <conditionalFormatting sqref="T95">
    <cfRule type="expression" dxfId="965" priority="3033">
      <formula>AND($H95="X",R$17&lt;&gt;0)</formula>
    </cfRule>
    <cfRule type="expression" dxfId="964" priority="3034">
      <formula>AND(S95&lt;&gt;0,R$17&lt;&gt;0)</formula>
    </cfRule>
    <cfRule type="expression" dxfId="963" priority="3035">
      <formula>OR(S95=0,R$17=0)</formula>
    </cfRule>
  </conditionalFormatting>
  <conditionalFormatting sqref="AG96">
    <cfRule type="cellIs" dxfId="962" priority="3032" operator="equal">
      <formula>"X"</formula>
    </cfRule>
  </conditionalFormatting>
  <conditionalFormatting sqref="I96">
    <cfRule type="cellIs" dxfId="961" priority="3031" operator="equal">
      <formula>"X"</formula>
    </cfRule>
  </conditionalFormatting>
  <conditionalFormatting sqref="L96">
    <cfRule type="cellIs" dxfId="960" priority="3030" operator="equal">
      <formula>"X"</formula>
    </cfRule>
  </conditionalFormatting>
  <conditionalFormatting sqref="O96">
    <cfRule type="cellIs" dxfId="959" priority="3029" operator="equal">
      <formula>"X"</formula>
    </cfRule>
  </conditionalFormatting>
  <conditionalFormatting sqref="R96">
    <cfRule type="cellIs" dxfId="958" priority="3028" operator="equal">
      <formula>"X"</formula>
    </cfRule>
  </conditionalFormatting>
  <conditionalFormatting sqref="X96">
    <cfRule type="cellIs" dxfId="957" priority="3027" operator="equal">
      <formula>"X"</formula>
    </cfRule>
  </conditionalFormatting>
  <conditionalFormatting sqref="AA96">
    <cfRule type="cellIs" dxfId="956" priority="3026" operator="equal">
      <formula>"X"</formula>
    </cfRule>
  </conditionalFormatting>
  <conditionalFormatting sqref="K96">
    <cfRule type="expression" dxfId="955" priority="3022">
      <formula>AND($H96="X",I$17&lt;&gt;0)</formula>
    </cfRule>
    <cfRule type="expression" dxfId="954" priority="3023">
      <formula>AND(J96&lt;&gt;0,I$17&lt;&gt;0)</formula>
    </cfRule>
    <cfRule type="expression" dxfId="953" priority="3024">
      <formula>OR(J96=0,I$17=0)</formula>
    </cfRule>
  </conditionalFormatting>
  <conditionalFormatting sqref="N96">
    <cfRule type="expression" dxfId="952" priority="3019">
      <formula>AND($H96="X",L$17&lt;&gt;0)</formula>
    </cfRule>
    <cfRule type="expression" dxfId="951" priority="3020">
      <formula>AND(M96&lt;&gt;0,L$17&lt;&gt;0)</formula>
    </cfRule>
    <cfRule type="expression" dxfId="950" priority="3021">
      <formula>OR(M96=0,L$17=0)</formula>
    </cfRule>
  </conditionalFormatting>
  <conditionalFormatting sqref="Z96">
    <cfRule type="expression" dxfId="949" priority="3016">
      <formula>AND($H96="X",X$17&lt;&gt;0)</formula>
    </cfRule>
    <cfRule type="expression" dxfId="948" priority="3017">
      <formula>AND(Y96&lt;&gt;0,X$17&lt;&gt;0)</formula>
    </cfRule>
    <cfRule type="expression" dxfId="947" priority="3018">
      <formula>OR(Y96=0,X$17=0)</formula>
    </cfRule>
  </conditionalFormatting>
  <conditionalFormatting sqref="AC96">
    <cfRule type="expression" dxfId="946" priority="3013">
      <formula>AND($H96="X",AA$17&lt;&gt;0)</formula>
    </cfRule>
    <cfRule type="expression" dxfId="945" priority="3014">
      <formula>AND(AB96&lt;&gt;0,AA$17&lt;&gt;0)</formula>
    </cfRule>
    <cfRule type="expression" dxfId="944" priority="3015">
      <formula>OR(AB96=0,AA$17=0)</formula>
    </cfRule>
  </conditionalFormatting>
  <conditionalFormatting sqref="AI96">
    <cfRule type="expression" dxfId="943" priority="3007">
      <formula>AND($H96="X",AG$17&lt;&gt;0)</formula>
    </cfRule>
    <cfRule type="expression" dxfId="942" priority="3008">
      <formula>AND(AH96&lt;&gt;0,AG$17&lt;&gt;0)</formula>
    </cfRule>
    <cfRule type="expression" dxfId="941" priority="3009">
      <formula>OR(AH96=0,AG$17=0)</formula>
    </cfRule>
  </conditionalFormatting>
  <conditionalFormatting sqref="Q96">
    <cfRule type="expression" dxfId="940" priority="3004">
      <formula>AND($H96="X",O$17&lt;&gt;0)</formula>
    </cfRule>
    <cfRule type="expression" dxfId="939" priority="3005">
      <formula>AND(P96&lt;&gt;0,O$17&lt;&gt;0)</formula>
    </cfRule>
    <cfRule type="expression" dxfId="938" priority="3006">
      <formula>OR(P96=0,O$17=0)</formula>
    </cfRule>
  </conditionalFormatting>
  <conditionalFormatting sqref="T96">
    <cfRule type="expression" dxfId="937" priority="3001">
      <formula>AND($H96="X",R$17&lt;&gt;0)</formula>
    </cfRule>
    <cfRule type="expression" dxfId="936" priority="3002">
      <formula>AND(S96&lt;&gt;0,R$17&lt;&gt;0)</formula>
    </cfRule>
    <cfRule type="expression" dxfId="935" priority="3003">
      <formula>OR(S96=0,R$17=0)</formula>
    </cfRule>
  </conditionalFormatting>
  <conditionalFormatting sqref="AG97">
    <cfRule type="cellIs" dxfId="934" priority="3000" operator="equal">
      <formula>"X"</formula>
    </cfRule>
  </conditionalFormatting>
  <conditionalFormatting sqref="I97">
    <cfRule type="cellIs" dxfId="933" priority="2999" operator="equal">
      <formula>"X"</formula>
    </cfRule>
  </conditionalFormatting>
  <conditionalFormatting sqref="AD97">
    <cfRule type="cellIs" dxfId="932" priority="2993" operator="equal">
      <formula>"X"</formula>
    </cfRule>
  </conditionalFormatting>
  <conditionalFormatting sqref="L97">
    <cfRule type="cellIs" dxfId="931" priority="2998" operator="equal">
      <formula>"X"</formula>
    </cfRule>
  </conditionalFormatting>
  <conditionalFormatting sqref="O97">
    <cfRule type="cellIs" dxfId="930" priority="2997" operator="equal">
      <formula>"X"</formula>
    </cfRule>
  </conditionalFormatting>
  <conditionalFormatting sqref="R97">
    <cfRule type="cellIs" dxfId="929" priority="2996" operator="equal">
      <formula>"X"</formula>
    </cfRule>
  </conditionalFormatting>
  <conditionalFormatting sqref="X97">
    <cfRule type="cellIs" dxfId="928" priority="2995" operator="equal">
      <formula>"X"</formula>
    </cfRule>
  </conditionalFormatting>
  <conditionalFormatting sqref="AA97">
    <cfRule type="cellIs" dxfId="927" priority="2994" operator="equal">
      <formula>"X"</formula>
    </cfRule>
  </conditionalFormatting>
  <conditionalFormatting sqref="K97">
    <cfRule type="expression" dxfId="926" priority="2990">
      <formula>AND($H97="X",I$17&lt;&gt;0)</formula>
    </cfRule>
    <cfRule type="expression" dxfId="925" priority="2991">
      <formula>AND(J97&lt;&gt;0,I$17&lt;&gt;0)</formula>
    </cfRule>
    <cfRule type="expression" dxfId="924" priority="2992">
      <formula>OR(J97=0,I$17=0)</formula>
    </cfRule>
  </conditionalFormatting>
  <conditionalFormatting sqref="N97">
    <cfRule type="expression" dxfId="923" priority="2987">
      <formula>AND($H97="X",L$17&lt;&gt;0)</formula>
    </cfRule>
    <cfRule type="expression" dxfId="922" priority="2988">
      <formula>AND(M97&lt;&gt;0,L$17&lt;&gt;0)</formula>
    </cfRule>
    <cfRule type="expression" dxfId="921" priority="2989">
      <formula>OR(M97=0,L$17=0)</formula>
    </cfRule>
  </conditionalFormatting>
  <conditionalFormatting sqref="Z97">
    <cfRule type="expression" dxfId="920" priority="2984">
      <formula>AND($H97="X",X$17&lt;&gt;0)</formula>
    </cfRule>
    <cfRule type="expression" dxfId="919" priority="2985">
      <formula>AND(Y97&lt;&gt;0,X$17&lt;&gt;0)</formula>
    </cfRule>
    <cfRule type="expression" dxfId="918" priority="2986">
      <formula>OR(Y97=0,X$17=0)</formula>
    </cfRule>
  </conditionalFormatting>
  <conditionalFormatting sqref="AC97">
    <cfRule type="expression" dxfId="917" priority="2981">
      <formula>AND($H97="X",AA$17&lt;&gt;0)</formula>
    </cfRule>
    <cfRule type="expression" dxfId="916" priority="2982">
      <formula>AND(AB97&lt;&gt;0,AA$17&lt;&gt;0)</formula>
    </cfRule>
    <cfRule type="expression" dxfId="915" priority="2983">
      <formula>OR(AB97=0,AA$17=0)</formula>
    </cfRule>
  </conditionalFormatting>
  <conditionalFormatting sqref="AF97">
    <cfRule type="expression" dxfId="914" priority="2978">
      <formula>AND($H97="X",AD$17&lt;&gt;0)</formula>
    </cfRule>
    <cfRule type="expression" dxfId="913" priority="2979">
      <formula>AND(AE97&lt;&gt;0,AD$17&lt;&gt;0)</formula>
    </cfRule>
    <cfRule type="expression" dxfId="912" priority="2980">
      <formula>OR(AE97=0,AD$17=0)</formula>
    </cfRule>
  </conditionalFormatting>
  <conditionalFormatting sqref="AI97">
    <cfRule type="expression" dxfId="911" priority="2975">
      <formula>AND($H97="X",AG$17&lt;&gt;0)</formula>
    </cfRule>
    <cfRule type="expression" dxfId="910" priority="2976">
      <formula>AND(AH97&lt;&gt;0,AG$17&lt;&gt;0)</formula>
    </cfRule>
    <cfRule type="expression" dxfId="909" priority="2977">
      <formula>OR(AH97=0,AG$17=0)</formula>
    </cfRule>
  </conditionalFormatting>
  <conditionalFormatting sqref="Q97">
    <cfRule type="expression" dxfId="908" priority="2972">
      <formula>AND($H97="X",O$17&lt;&gt;0)</formula>
    </cfRule>
    <cfRule type="expression" dxfId="907" priority="2973">
      <formula>AND(P97&lt;&gt;0,O$17&lt;&gt;0)</formula>
    </cfRule>
    <cfRule type="expression" dxfId="906" priority="2974">
      <formula>OR(P97=0,O$17=0)</formula>
    </cfRule>
  </conditionalFormatting>
  <conditionalFormatting sqref="T97">
    <cfRule type="expression" dxfId="905" priority="2969">
      <formula>AND($H97="X",R$17&lt;&gt;0)</formula>
    </cfRule>
    <cfRule type="expression" dxfId="904" priority="2970">
      <formula>AND(S97&lt;&gt;0,R$17&lt;&gt;0)</formula>
    </cfRule>
    <cfRule type="expression" dxfId="903" priority="2971">
      <formula>OR(S97=0,R$17=0)</formula>
    </cfRule>
  </conditionalFormatting>
  <conditionalFormatting sqref="AG99">
    <cfRule type="cellIs" dxfId="902" priority="2968" operator="equal">
      <formula>"X"</formula>
    </cfRule>
  </conditionalFormatting>
  <conditionalFormatting sqref="I99">
    <cfRule type="cellIs" dxfId="901" priority="2967" operator="equal">
      <formula>"X"</formula>
    </cfRule>
  </conditionalFormatting>
  <conditionalFormatting sqref="AD99">
    <cfRule type="cellIs" dxfId="900" priority="2961" operator="equal">
      <formula>"X"</formula>
    </cfRule>
  </conditionalFormatting>
  <conditionalFormatting sqref="L99">
    <cfRule type="cellIs" dxfId="899" priority="2966" operator="equal">
      <formula>"X"</formula>
    </cfRule>
  </conditionalFormatting>
  <conditionalFormatting sqref="O99">
    <cfRule type="cellIs" dxfId="898" priority="2965" operator="equal">
      <formula>"X"</formula>
    </cfRule>
  </conditionalFormatting>
  <conditionalFormatting sqref="R99">
    <cfRule type="cellIs" dxfId="897" priority="2964" operator="equal">
      <formula>"X"</formula>
    </cfRule>
  </conditionalFormatting>
  <conditionalFormatting sqref="X99">
    <cfRule type="cellIs" dxfId="896" priority="2963" operator="equal">
      <formula>"X"</formula>
    </cfRule>
  </conditionalFormatting>
  <conditionalFormatting sqref="AA99">
    <cfRule type="cellIs" dxfId="895" priority="2962" operator="equal">
      <formula>"X"</formula>
    </cfRule>
  </conditionalFormatting>
  <conditionalFormatting sqref="K99">
    <cfRule type="expression" dxfId="894" priority="2958">
      <formula>AND($H99="X",I$17&lt;&gt;0)</formula>
    </cfRule>
    <cfRule type="expression" dxfId="893" priority="2959">
      <formula>AND(J99&lt;&gt;0,I$17&lt;&gt;0)</formula>
    </cfRule>
    <cfRule type="expression" dxfId="892" priority="2960">
      <formula>OR(J99=0,I$17=0)</formula>
    </cfRule>
  </conditionalFormatting>
  <conditionalFormatting sqref="N99">
    <cfRule type="expression" dxfId="891" priority="2955">
      <formula>AND($H99="X",L$17&lt;&gt;0)</formula>
    </cfRule>
    <cfRule type="expression" dxfId="890" priority="2956">
      <formula>AND(M99&lt;&gt;0,L$17&lt;&gt;0)</formula>
    </cfRule>
    <cfRule type="expression" dxfId="889" priority="2957">
      <formula>OR(M99=0,L$17=0)</formula>
    </cfRule>
  </conditionalFormatting>
  <conditionalFormatting sqref="Z99">
    <cfRule type="expression" dxfId="888" priority="2952">
      <formula>AND($H99="X",X$17&lt;&gt;0)</formula>
    </cfRule>
    <cfRule type="expression" dxfId="887" priority="2953">
      <formula>AND(Y99&lt;&gt;0,X$17&lt;&gt;0)</formula>
    </cfRule>
    <cfRule type="expression" dxfId="886" priority="2954">
      <formula>OR(Y99=0,X$17=0)</formula>
    </cfRule>
  </conditionalFormatting>
  <conditionalFormatting sqref="AC99">
    <cfRule type="expression" dxfId="885" priority="2949">
      <formula>AND($H99="X",AA$17&lt;&gt;0)</formula>
    </cfRule>
    <cfRule type="expression" dxfId="884" priority="2950">
      <formula>AND(AB99&lt;&gt;0,AA$17&lt;&gt;0)</formula>
    </cfRule>
    <cfRule type="expression" dxfId="883" priority="2951">
      <formula>OR(AB99=0,AA$17=0)</formula>
    </cfRule>
  </conditionalFormatting>
  <conditionalFormatting sqref="AF99">
    <cfRule type="expression" dxfId="882" priority="2946">
      <formula>AND($H99="X",AD$17&lt;&gt;0)</formula>
    </cfRule>
    <cfRule type="expression" dxfId="881" priority="2947">
      <formula>AND(AE99&lt;&gt;0,AD$17&lt;&gt;0)</formula>
    </cfRule>
    <cfRule type="expression" dxfId="880" priority="2948">
      <formula>OR(AE99=0,AD$17=0)</formula>
    </cfRule>
  </conditionalFormatting>
  <conditionalFormatting sqref="AI99">
    <cfRule type="expression" dxfId="879" priority="2943">
      <formula>AND($H99="X",AG$17&lt;&gt;0)</formula>
    </cfRule>
    <cfRule type="expression" dxfId="878" priority="2944">
      <formula>AND(AH99&lt;&gt;0,AG$17&lt;&gt;0)</formula>
    </cfRule>
    <cfRule type="expression" dxfId="877" priority="2945">
      <formula>OR(AH99=0,AG$17=0)</formula>
    </cfRule>
  </conditionalFormatting>
  <conditionalFormatting sqref="Q99">
    <cfRule type="expression" dxfId="876" priority="2940">
      <formula>AND($H99="X",O$17&lt;&gt;0)</formula>
    </cfRule>
    <cfRule type="expression" dxfId="875" priority="2941">
      <formula>AND(P99&lt;&gt;0,O$17&lt;&gt;0)</formula>
    </cfRule>
    <cfRule type="expression" dxfId="874" priority="2942">
      <formula>OR(P99=0,O$17=0)</formula>
    </cfRule>
  </conditionalFormatting>
  <conditionalFormatting sqref="T99">
    <cfRule type="expression" dxfId="873" priority="2937">
      <formula>AND($H99="X",R$17&lt;&gt;0)</formula>
    </cfRule>
    <cfRule type="expression" dxfId="872" priority="2938">
      <formula>AND(S99&lt;&gt;0,R$17&lt;&gt;0)</formula>
    </cfRule>
    <cfRule type="expression" dxfId="871" priority="2939">
      <formula>OR(S99=0,R$17=0)</formula>
    </cfRule>
  </conditionalFormatting>
  <conditionalFormatting sqref="AG100">
    <cfRule type="cellIs" dxfId="870" priority="2936" operator="equal">
      <formula>"X"</formula>
    </cfRule>
  </conditionalFormatting>
  <conditionalFormatting sqref="I100">
    <cfRule type="cellIs" dxfId="869" priority="2935" operator="equal">
      <formula>"X"</formula>
    </cfRule>
  </conditionalFormatting>
  <conditionalFormatting sqref="AD100">
    <cfRule type="cellIs" dxfId="868" priority="2929" operator="equal">
      <formula>"X"</formula>
    </cfRule>
  </conditionalFormatting>
  <conditionalFormatting sqref="L100">
    <cfRule type="cellIs" dxfId="867" priority="2934" operator="equal">
      <formula>"X"</formula>
    </cfRule>
  </conditionalFormatting>
  <conditionalFormatting sqref="O100">
    <cfRule type="cellIs" dxfId="866" priority="2933" operator="equal">
      <formula>"X"</formula>
    </cfRule>
  </conditionalFormatting>
  <conditionalFormatting sqref="R100">
    <cfRule type="cellIs" dxfId="865" priority="2932" operator="equal">
      <formula>"X"</formula>
    </cfRule>
  </conditionalFormatting>
  <conditionalFormatting sqref="X100">
    <cfRule type="cellIs" dxfId="864" priority="2931" operator="equal">
      <formula>"X"</formula>
    </cfRule>
  </conditionalFormatting>
  <conditionalFormatting sqref="AA100">
    <cfRule type="cellIs" dxfId="863" priority="2930" operator="equal">
      <formula>"X"</formula>
    </cfRule>
  </conditionalFormatting>
  <conditionalFormatting sqref="K100">
    <cfRule type="expression" dxfId="862" priority="2926">
      <formula>AND($H100="X",I$17&lt;&gt;0)</formula>
    </cfRule>
    <cfRule type="expression" dxfId="861" priority="2927">
      <formula>AND(J100&lt;&gt;0,I$17&lt;&gt;0)</formula>
    </cfRule>
    <cfRule type="expression" dxfId="860" priority="2928">
      <formula>OR(J100=0,I$17=0)</formula>
    </cfRule>
  </conditionalFormatting>
  <conditionalFormatting sqref="N100">
    <cfRule type="expression" dxfId="859" priority="2923">
      <formula>AND($H100="X",L$17&lt;&gt;0)</formula>
    </cfRule>
    <cfRule type="expression" dxfId="858" priority="2924">
      <formula>AND(M100&lt;&gt;0,L$17&lt;&gt;0)</formula>
    </cfRule>
    <cfRule type="expression" dxfId="857" priority="2925">
      <formula>OR(M100=0,L$17=0)</formula>
    </cfRule>
  </conditionalFormatting>
  <conditionalFormatting sqref="Z100">
    <cfRule type="expression" dxfId="856" priority="2920">
      <formula>AND($H100="X",X$17&lt;&gt;0)</formula>
    </cfRule>
    <cfRule type="expression" dxfId="855" priority="2921">
      <formula>AND(Y100&lt;&gt;0,X$17&lt;&gt;0)</formula>
    </cfRule>
    <cfRule type="expression" dxfId="854" priority="2922">
      <formula>OR(Y100=0,X$17=0)</formula>
    </cfRule>
  </conditionalFormatting>
  <conditionalFormatting sqref="AC100">
    <cfRule type="expression" dxfId="853" priority="2917">
      <formula>AND($H100="X",AA$17&lt;&gt;0)</formula>
    </cfRule>
    <cfRule type="expression" dxfId="852" priority="2918">
      <formula>AND(AB100&lt;&gt;0,AA$17&lt;&gt;0)</formula>
    </cfRule>
    <cfRule type="expression" dxfId="851" priority="2919">
      <formula>OR(AB100=0,AA$17=0)</formula>
    </cfRule>
  </conditionalFormatting>
  <conditionalFormatting sqref="AF100">
    <cfRule type="expression" dxfId="850" priority="2914">
      <formula>AND($H100="X",AD$17&lt;&gt;0)</formula>
    </cfRule>
    <cfRule type="expression" dxfId="849" priority="2915">
      <formula>AND(AE100&lt;&gt;0,AD$17&lt;&gt;0)</formula>
    </cfRule>
    <cfRule type="expression" dxfId="848" priority="2916">
      <formula>OR(AE100=0,AD$17=0)</formula>
    </cfRule>
  </conditionalFormatting>
  <conditionalFormatting sqref="AI100">
    <cfRule type="expression" dxfId="847" priority="2911">
      <formula>AND($H100="X",AG$17&lt;&gt;0)</formula>
    </cfRule>
    <cfRule type="expression" dxfId="846" priority="2912">
      <formula>AND(AH100&lt;&gt;0,AG$17&lt;&gt;0)</formula>
    </cfRule>
    <cfRule type="expression" dxfId="845" priority="2913">
      <formula>OR(AH100=0,AG$17=0)</formula>
    </cfRule>
  </conditionalFormatting>
  <conditionalFormatting sqref="Q100">
    <cfRule type="expression" dxfId="844" priority="2908">
      <formula>AND($H100="X",O$17&lt;&gt;0)</formula>
    </cfRule>
    <cfRule type="expression" dxfId="843" priority="2909">
      <formula>AND(P100&lt;&gt;0,O$17&lt;&gt;0)</formula>
    </cfRule>
    <cfRule type="expression" dxfId="842" priority="2910">
      <formula>OR(P100=0,O$17=0)</formula>
    </cfRule>
  </conditionalFormatting>
  <conditionalFormatting sqref="T100">
    <cfRule type="expression" dxfId="841" priority="2905">
      <formula>AND($H100="X",R$17&lt;&gt;0)</formula>
    </cfRule>
    <cfRule type="expression" dxfId="840" priority="2906">
      <formula>AND(S100&lt;&gt;0,R$17&lt;&gt;0)</formula>
    </cfRule>
    <cfRule type="expression" dxfId="839" priority="2907">
      <formula>OR(S100=0,R$17=0)</formula>
    </cfRule>
  </conditionalFormatting>
  <conditionalFormatting sqref="AG98">
    <cfRule type="cellIs" dxfId="838" priority="2904" operator="equal">
      <formula>"X"</formula>
    </cfRule>
  </conditionalFormatting>
  <conditionalFormatting sqref="I98">
    <cfRule type="cellIs" dxfId="837" priority="2903" operator="equal">
      <formula>"X"</formula>
    </cfRule>
  </conditionalFormatting>
  <conditionalFormatting sqref="L98">
    <cfRule type="cellIs" dxfId="836" priority="2902" operator="equal">
      <formula>"X"</formula>
    </cfRule>
  </conditionalFormatting>
  <conditionalFormatting sqref="O98">
    <cfRule type="cellIs" dxfId="835" priority="2901" operator="equal">
      <formula>"X"</formula>
    </cfRule>
  </conditionalFormatting>
  <conditionalFormatting sqref="R98">
    <cfRule type="cellIs" dxfId="834" priority="2900" operator="equal">
      <formula>"X"</formula>
    </cfRule>
  </conditionalFormatting>
  <conditionalFormatting sqref="X98">
    <cfRule type="cellIs" dxfId="833" priority="2899" operator="equal">
      <formula>"X"</formula>
    </cfRule>
  </conditionalFormatting>
  <conditionalFormatting sqref="AA98">
    <cfRule type="cellIs" dxfId="832" priority="2898" operator="equal">
      <formula>"X"</formula>
    </cfRule>
  </conditionalFormatting>
  <conditionalFormatting sqref="K98">
    <cfRule type="expression" dxfId="831" priority="2894">
      <formula>AND($H98="X",I$17&lt;&gt;0)</formula>
    </cfRule>
    <cfRule type="expression" dxfId="830" priority="2895">
      <formula>AND(J98&lt;&gt;0,I$17&lt;&gt;0)</formula>
    </cfRule>
    <cfRule type="expression" dxfId="829" priority="2896">
      <formula>OR(J98=0,I$17=0)</formula>
    </cfRule>
  </conditionalFormatting>
  <conditionalFormatting sqref="N98">
    <cfRule type="expression" dxfId="828" priority="2891">
      <formula>AND($H98="X",L$17&lt;&gt;0)</formula>
    </cfRule>
    <cfRule type="expression" dxfId="827" priority="2892">
      <formula>AND(M98&lt;&gt;0,L$17&lt;&gt;0)</formula>
    </cfRule>
    <cfRule type="expression" dxfId="826" priority="2893">
      <formula>OR(M98=0,L$17=0)</formula>
    </cfRule>
  </conditionalFormatting>
  <conditionalFormatting sqref="Z98">
    <cfRule type="expression" dxfId="825" priority="2888">
      <formula>AND($H98="X",X$17&lt;&gt;0)</formula>
    </cfRule>
    <cfRule type="expression" dxfId="824" priority="2889">
      <formula>AND(Y98&lt;&gt;0,X$17&lt;&gt;0)</formula>
    </cfRule>
    <cfRule type="expression" dxfId="823" priority="2890">
      <formula>OR(Y98=0,X$17=0)</formula>
    </cfRule>
  </conditionalFormatting>
  <conditionalFormatting sqref="AC98">
    <cfRule type="expression" dxfId="822" priority="2885">
      <formula>AND($H98="X",AA$17&lt;&gt;0)</formula>
    </cfRule>
    <cfRule type="expression" dxfId="821" priority="2886">
      <formula>AND(AB98&lt;&gt;0,AA$17&lt;&gt;0)</formula>
    </cfRule>
    <cfRule type="expression" dxfId="820" priority="2887">
      <formula>OR(AB98=0,AA$17=0)</formula>
    </cfRule>
  </conditionalFormatting>
  <conditionalFormatting sqref="AI98">
    <cfRule type="expression" dxfId="819" priority="2879">
      <formula>AND($H98="X",AG$17&lt;&gt;0)</formula>
    </cfRule>
    <cfRule type="expression" dxfId="818" priority="2880">
      <formula>AND(AH98&lt;&gt;0,AG$17&lt;&gt;0)</formula>
    </cfRule>
    <cfRule type="expression" dxfId="817" priority="2881">
      <formula>OR(AH98=0,AG$17=0)</formula>
    </cfRule>
  </conditionalFormatting>
  <conditionalFormatting sqref="Q98">
    <cfRule type="expression" dxfId="816" priority="2876">
      <formula>AND($H98="X",O$17&lt;&gt;0)</formula>
    </cfRule>
    <cfRule type="expression" dxfId="815" priority="2877">
      <formula>AND(P98&lt;&gt;0,O$17&lt;&gt;0)</formula>
    </cfRule>
    <cfRule type="expression" dxfId="814" priority="2878">
      <formula>OR(P98=0,O$17=0)</formula>
    </cfRule>
  </conditionalFormatting>
  <conditionalFormatting sqref="T98">
    <cfRule type="expression" dxfId="813" priority="2873">
      <formula>AND($H98="X",R$17&lt;&gt;0)</formula>
    </cfRule>
    <cfRule type="expression" dxfId="812" priority="2874">
      <formula>AND(S98&lt;&gt;0,R$17&lt;&gt;0)</formula>
    </cfRule>
    <cfRule type="expression" dxfId="811" priority="2875">
      <formula>OR(S98=0,R$17=0)</formula>
    </cfRule>
  </conditionalFormatting>
  <conditionalFormatting sqref="AG101">
    <cfRule type="cellIs" dxfId="810" priority="2872" operator="equal">
      <formula>"X"</formula>
    </cfRule>
  </conditionalFormatting>
  <conditionalFormatting sqref="I101">
    <cfRule type="cellIs" dxfId="809" priority="2871" operator="equal">
      <formula>"X"</formula>
    </cfRule>
  </conditionalFormatting>
  <conditionalFormatting sqref="L101">
    <cfRule type="cellIs" dxfId="808" priority="2870" operator="equal">
      <formula>"X"</formula>
    </cfRule>
  </conditionalFormatting>
  <conditionalFormatting sqref="O101">
    <cfRule type="cellIs" dxfId="807" priority="2869" operator="equal">
      <formula>"X"</formula>
    </cfRule>
  </conditionalFormatting>
  <conditionalFormatting sqref="R101">
    <cfRule type="cellIs" dxfId="806" priority="2868" operator="equal">
      <formula>"X"</formula>
    </cfRule>
  </conditionalFormatting>
  <conditionalFormatting sqref="X101">
    <cfRule type="cellIs" dxfId="805" priority="2867" operator="equal">
      <formula>"X"</formula>
    </cfRule>
  </conditionalFormatting>
  <conditionalFormatting sqref="AA101">
    <cfRule type="cellIs" dxfId="804" priority="2866" operator="equal">
      <formula>"X"</formula>
    </cfRule>
  </conditionalFormatting>
  <conditionalFormatting sqref="K101">
    <cfRule type="expression" dxfId="803" priority="2862">
      <formula>AND($H101="X",I$17&lt;&gt;0)</formula>
    </cfRule>
    <cfRule type="expression" dxfId="802" priority="2863">
      <formula>AND(J101&lt;&gt;0,I$17&lt;&gt;0)</formula>
    </cfRule>
    <cfRule type="expression" dxfId="801" priority="2864">
      <formula>OR(J101=0,I$17=0)</formula>
    </cfRule>
  </conditionalFormatting>
  <conditionalFormatting sqref="N101">
    <cfRule type="expression" dxfId="800" priority="2859">
      <formula>AND($H101="X",L$17&lt;&gt;0)</formula>
    </cfRule>
    <cfRule type="expression" dxfId="799" priority="2860">
      <formula>AND(M101&lt;&gt;0,L$17&lt;&gt;0)</formula>
    </cfRule>
    <cfRule type="expression" dxfId="798" priority="2861">
      <formula>OR(M101=0,L$17=0)</formula>
    </cfRule>
  </conditionalFormatting>
  <conditionalFormatting sqref="Z101">
    <cfRule type="expression" dxfId="797" priority="2856">
      <formula>AND($H101="X",X$17&lt;&gt;0)</formula>
    </cfRule>
    <cfRule type="expression" dxfId="796" priority="2857">
      <formula>AND(Y101&lt;&gt;0,X$17&lt;&gt;0)</formula>
    </cfRule>
    <cfRule type="expression" dxfId="795" priority="2858">
      <formula>OR(Y101=0,X$17=0)</formula>
    </cfRule>
  </conditionalFormatting>
  <conditionalFormatting sqref="AC101">
    <cfRule type="expression" dxfId="794" priority="2853">
      <formula>AND($H101="X",AA$17&lt;&gt;0)</formula>
    </cfRule>
    <cfRule type="expression" dxfId="793" priority="2854">
      <formula>AND(AB101&lt;&gt;0,AA$17&lt;&gt;0)</formula>
    </cfRule>
    <cfRule type="expression" dxfId="792" priority="2855">
      <formula>OR(AB101=0,AA$17=0)</formula>
    </cfRule>
  </conditionalFormatting>
  <conditionalFormatting sqref="AI101">
    <cfRule type="expression" dxfId="791" priority="2847">
      <formula>AND($H101="X",AG$17&lt;&gt;0)</formula>
    </cfRule>
    <cfRule type="expression" dxfId="790" priority="2848">
      <formula>AND(AH101&lt;&gt;0,AG$17&lt;&gt;0)</formula>
    </cfRule>
    <cfRule type="expression" dxfId="789" priority="2849">
      <formula>OR(AH101=0,AG$17=0)</formula>
    </cfRule>
  </conditionalFormatting>
  <conditionalFormatting sqref="Q101">
    <cfRule type="expression" dxfId="788" priority="2844">
      <formula>AND($H101="X",O$17&lt;&gt;0)</formula>
    </cfRule>
    <cfRule type="expression" dxfId="787" priority="2845">
      <formula>AND(P101&lt;&gt;0,O$17&lt;&gt;0)</formula>
    </cfRule>
    <cfRule type="expression" dxfId="786" priority="2846">
      <formula>OR(P101=0,O$17=0)</formula>
    </cfRule>
  </conditionalFormatting>
  <conditionalFormatting sqref="T101">
    <cfRule type="expression" dxfId="785" priority="2841">
      <formula>AND($H101="X",R$17&lt;&gt;0)</formula>
    </cfRule>
    <cfRule type="expression" dxfId="784" priority="2842">
      <formula>AND(S101&lt;&gt;0,R$17&lt;&gt;0)</formula>
    </cfRule>
    <cfRule type="expression" dxfId="783" priority="2843">
      <formula>OR(S101=0,R$17=0)</formula>
    </cfRule>
  </conditionalFormatting>
  <conditionalFormatting sqref="AG102">
    <cfRule type="cellIs" dxfId="782" priority="2840" operator="equal">
      <formula>"X"</formula>
    </cfRule>
  </conditionalFormatting>
  <conditionalFormatting sqref="I102">
    <cfRule type="cellIs" dxfId="781" priority="2839" operator="equal">
      <formula>"X"</formula>
    </cfRule>
  </conditionalFormatting>
  <conditionalFormatting sqref="L102">
    <cfRule type="cellIs" dxfId="780" priority="2838" operator="equal">
      <formula>"X"</formula>
    </cfRule>
  </conditionalFormatting>
  <conditionalFormatting sqref="O102">
    <cfRule type="cellIs" dxfId="779" priority="2837" operator="equal">
      <formula>"X"</formula>
    </cfRule>
  </conditionalFormatting>
  <conditionalFormatting sqref="R102">
    <cfRule type="cellIs" dxfId="778" priority="2836" operator="equal">
      <formula>"X"</formula>
    </cfRule>
  </conditionalFormatting>
  <conditionalFormatting sqref="X102">
    <cfRule type="cellIs" dxfId="777" priority="2835" operator="equal">
      <formula>"X"</formula>
    </cfRule>
  </conditionalFormatting>
  <conditionalFormatting sqref="AA102">
    <cfRule type="cellIs" dxfId="776" priority="2834" operator="equal">
      <formula>"X"</formula>
    </cfRule>
  </conditionalFormatting>
  <conditionalFormatting sqref="K102">
    <cfRule type="expression" dxfId="775" priority="2830">
      <formula>AND($H102="X",I$17&lt;&gt;0)</formula>
    </cfRule>
    <cfRule type="expression" dxfId="774" priority="2831">
      <formula>AND(J102&lt;&gt;0,I$17&lt;&gt;0)</formula>
    </cfRule>
    <cfRule type="expression" dxfId="773" priority="2832">
      <formula>OR(J102=0,I$17=0)</formula>
    </cfRule>
  </conditionalFormatting>
  <conditionalFormatting sqref="N102">
    <cfRule type="expression" dxfId="772" priority="2827">
      <formula>AND($H102="X",L$17&lt;&gt;0)</formula>
    </cfRule>
    <cfRule type="expression" dxfId="771" priority="2828">
      <formula>AND(M102&lt;&gt;0,L$17&lt;&gt;0)</formula>
    </cfRule>
    <cfRule type="expression" dxfId="770" priority="2829">
      <formula>OR(M102=0,L$17=0)</formula>
    </cfRule>
  </conditionalFormatting>
  <conditionalFormatting sqref="Z102">
    <cfRule type="expression" dxfId="769" priority="2824">
      <formula>AND($H102="X",X$17&lt;&gt;0)</formula>
    </cfRule>
    <cfRule type="expression" dxfId="768" priority="2825">
      <formula>AND(Y102&lt;&gt;0,X$17&lt;&gt;0)</formula>
    </cfRule>
    <cfRule type="expression" dxfId="767" priority="2826">
      <formula>OR(Y102=0,X$17=0)</formula>
    </cfRule>
  </conditionalFormatting>
  <conditionalFormatting sqref="AC102">
    <cfRule type="expression" dxfId="766" priority="2821">
      <formula>AND($H102="X",AA$17&lt;&gt;0)</formula>
    </cfRule>
    <cfRule type="expression" dxfId="765" priority="2822">
      <formula>AND(AB102&lt;&gt;0,AA$17&lt;&gt;0)</formula>
    </cfRule>
    <cfRule type="expression" dxfId="764" priority="2823">
      <formula>OR(AB102=0,AA$17=0)</formula>
    </cfRule>
  </conditionalFormatting>
  <conditionalFormatting sqref="AI102">
    <cfRule type="expression" dxfId="763" priority="2815">
      <formula>AND($H102="X",AG$17&lt;&gt;0)</formula>
    </cfRule>
    <cfRule type="expression" dxfId="762" priority="2816">
      <formula>AND(AH102&lt;&gt;0,AG$17&lt;&gt;0)</formula>
    </cfRule>
    <cfRule type="expression" dxfId="761" priority="2817">
      <formula>OR(AH102=0,AG$17=0)</formula>
    </cfRule>
  </conditionalFormatting>
  <conditionalFormatting sqref="Q102">
    <cfRule type="expression" dxfId="760" priority="2812">
      <formula>AND($H102="X",O$17&lt;&gt;0)</formula>
    </cfRule>
    <cfRule type="expression" dxfId="759" priority="2813">
      <formula>AND(P102&lt;&gt;0,O$17&lt;&gt;0)</formula>
    </cfRule>
    <cfRule type="expression" dxfId="758" priority="2814">
      <formula>OR(P102=0,O$17=0)</formula>
    </cfRule>
  </conditionalFormatting>
  <conditionalFormatting sqref="T102">
    <cfRule type="expression" dxfId="757" priority="2809">
      <formula>AND($H102="X",R$17&lt;&gt;0)</formula>
    </cfRule>
    <cfRule type="expression" dxfId="756" priority="2810">
      <formula>AND(S102&lt;&gt;0,R$17&lt;&gt;0)</formula>
    </cfRule>
    <cfRule type="expression" dxfId="755" priority="2811">
      <formula>OR(S102=0,R$17=0)</formula>
    </cfRule>
  </conditionalFormatting>
  <conditionalFormatting sqref="AG103">
    <cfRule type="cellIs" dxfId="754" priority="2808" operator="equal">
      <formula>"X"</formula>
    </cfRule>
  </conditionalFormatting>
  <conditionalFormatting sqref="I103">
    <cfRule type="cellIs" dxfId="753" priority="2807" operator="equal">
      <formula>"X"</formula>
    </cfRule>
  </conditionalFormatting>
  <conditionalFormatting sqref="L103">
    <cfRule type="cellIs" dxfId="752" priority="2806" operator="equal">
      <formula>"X"</formula>
    </cfRule>
  </conditionalFormatting>
  <conditionalFormatting sqref="O103">
    <cfRule type="cellIs" dxfId="751" priority="2805" operator="equal">
      <formula>"X"</formula>
    </cfRule>
  </conditionalFormatting>
  <conditionalFormatting sqref="R103">
    <cfRule type="cellIs" dxfId="750" priority="2804" operator="equal">
      <formula>"X"</formula>
    </cfRule>
  </conditionalFormatting>
  <conditionalFormatting sqref="X103">
    <cfRule type="cellIs" dxfId="749" priority="2803" operator="equal">
      <formula>"X"</formula>
    </cfRule>
  </conditionalFormatting>
  <conditionalFormatting sqref="AA103">
    <cfRule type="cellIs" dxfId="748" priority="2802" operator="equal">
      <formula>"X"</formula>
    </cfRule>
  </conditionalFormatting>
  <conditionalFormatting sqref="K103">
    <cfRule type="expression" dxfId="747" priority="2798">
      <formula>AND($H103="X",I$17&lt;&gt;0)</formula>
    </cfRule>
    <cfRule type="expression" dxfId="746" priority="2799">
      <formula>AND(J103&lt;&gt;0,I$17&lt;&gt;0)</formula>
    </cfRule>
    <cfRule type="expression" dxfId="745" priority="2800">
      <formula>OR(J103=0,I$17=0)</formula>
    </cfRule>
  </conditionalFormatting>
  <conditionalFormatting sqref="N103">
    <cfRule type="expression" dxfId="744" priority="2795">
      <formula>AND($H103="X",L$17&lt;&gt;0)</formula>
    </cfRule>
    <cfRule type="expression" dxfId="743" priority="2796">
      <formula>AND(M103&lt;&gt;0,L$17&lt;&gt;0)</formula>
    </cfRule>
    <cfRule type="expression" dxfId="742" priority="2797">
      <formula>OR(M103=0,L$17=0)</formula>
    </cfRule>
  </conditionalFormatting>
  <conditionalFormatting sqref="Z103">
    <cfRule type="expression" dxfId="741" priority="2792">
      <formula>AND($H103="X",X$17&lt;&gt;0)</formula>
    </cfRule>
    <cfRule type="expression" dxfId="740" priority="2793">
      <formula>AND(Y103&lt;&gt;0,X$17&lt;&gt;0)</formula>
    </cfRule>
    <cfRule type="expression" dxfId="739" priority="2794">
      <formula>OR(Y103=0,X$17=0)</formula>
    </cfRule>
  </conditionalFormatting>
  <conditionalFormatting sqref="AC103">
    <cfRule type="expression" dxfId="738" priority="2789">
      <formula>AND($H103="X",AA$17&lt;&gt;0)</formula>
    </cfRule>
    <cfRule type="expression" dxfId="737" priority="2790">
      <formula>AND(AB103&lt;&gt;0,AA$17&lt;&gt;0)</formula>
    </cfRule>
    <cfRule type="expression" dxfId="736" priority="2791">
      <formula>OR(AB103=0,AA$17=0)</formula>
    </cfRule>
  </conditionalFormatting>
  <conditionalFormatting sqref="AI103">
    <cfRule type="expression" dxfId="735" priority="2783">
      <formula>AND($H103="X",AG$17&lt;&gt;0)</formula>
    </cfRule>
    <cfRule type="expression" dxfId="734" priority="2784">
      <formula>AND(AH103&lt;&gt;0,AG$17&lt;&gt;0)</formula>
    </cfRule>
    <cfRule type="expression" dxfId="733" priority="2785">
      <formula>OR(AH103=0,AG$17=0)</formula>
    </cfRule>
  </conditionalFormatting>
  <conditionalFormatting sqref="Q103">
    <cfRule type="expression" dxfId="732" priority="2780">
      <formula>AND($H103="X",O$17&lt;&gt;0)</formula>
    </cfRule>
    <cfRule type="expression" dxfId="731" priority="2781">
      <formula>AND(P103&lt;&gt;0,O$17&lt;&gt;0)</formula>
    </cfRule>
    <cfRule type="expression" dxfId="730" priority="2782">
      <formula>OR(P103=0,O$17=0)</formula>
    </cfRule>
  </conditionalFormatting>
  <conditionalFormatting sqref="T103">
    <cfRule type="expression" dxfId="729" priority="2777">
      <formula>AND($H103="X",R$17&lt;&gt;0)</formula>
    </cfRule>
    <cfRule type="expression" dxfId="728" priority="2778">
      <formula>AND(S103&lt;&gt;0,R$17&lt;&gt;0)</formula>
    </cfRule>
    <cfRule type="expression" dxfId="727" priority="2779">
      <formula>OR(S103=0,R$17=0)</formula>
    </cfRule>
  </conditionalFormatting>
  <conditionalFormatting sqref="AG104">
    <cfRule type="cellIs" dxfId="726" priority="2776" operator="equal">
      <formula>"X"</formula>
    </cfRule>
  </conditionalFormatting>
  <conditionalFormatting sqref="I104">
    <cfRule type="cellIs" dxfId="725" priority="2775" operator="equal">
      <formula>"X"</formula>
    </cfRule>
  </conditionalFormatting>
  <conditionalFormatting sqref="L104">
    <cfRule type="cellIs" dxfId="724" priority="2774" operator="equal">
      <formula>"X"</formula>
    </cfRule>
  </conditionalFormatting>
  <conditionalFormatting sqref="O104">
    <cfRule type="cellIs" dxfId="723" priority="2773" operator="equal">
      <formula>"X"</formula>
    </cfRule>
  </conditionalFormatting>
  <conditionalFormatting sqref="R104">
    <cfRule type="cellIs" dxfId="722" priority="2772" operator="equal">
      <formula>"X"</formula>
    </cfRule>
  </conditionalFormatting>
  <conditionalFormatting sqref="X104">
    <cfRule type="cellIs" dxfId="721" priority="2771" operator="equal">
      <formula>"X"</formula>
    </cfRule>
  </conditionalFormatting>
  <conditionalFormatting sqref="AA104">
    <cfRule type="cellIs" dxfId="720" priority="2770" operator="equal">
      <formula>"X"</formula>
    </cfRule>
  </conditionalFormatting>
  <conditionalFormatting sqref="K104">
    <cfRule type="expression" dxfId="719" priority="2766">
      <formula>AND($H104="X",I$17&lt;&gt;0)</formula>
    </cfRule>
    <cfRule type="expression" dxfId="718" priority="2767">
      <formula>AND(J104&lt;&gt;0,I$17&lt;&gt;0)</formula>
    </cfRule>
    <cfRule type="expression" dxfId="717" priority="2768">
      <formula>OR(J104=0,I$17=0)</formula>
    </cfRule>
  </conditionalFormatting>
  <conditionalFormatting sqref="N104">
    <cfRule type="expression" dxfId="716" priority="2763">
      <formula>AND($H104="X",L$17&lt;&gt;0)</formula>
    </cfRule>
    <cfRule type="expression" dxfId="715" priority="2764">
      <formula>AND(M104&lt;&gt;0,L$17&lt;&gt;0)</formula>
    </cfRule>
    <cfRule type="expression" dxfId="714" priority="2765">
      <formula>OR(M104=0,L$17=0)</formula>
    </cfRule>
  </conditionalFormatting>
  <conditionalFormatting sqref="Z104">
    <cfRule type="expression" dxfId="713" priority="2760">
      <formula>AND($H104="X",X$17&lt;&gt;0)</formula>
    </cfRule>
    <cfRule type="expression" dxfId="712" priority="2761">
      <formula>AND(Y104&lt;&gt;0,X$17&lt;&gt;0)</formula>
    </cfRule>
    <cfRule type="expression" dxfId="711" priority="2762">
      <formula>OR(Y104=0,X$17=0)</formula>
    </cfRule>
  </conditionalFormatting>
  <conditionalFormatting sqref="AC104">
    <cfRule type="expression" dxfId="710" priority="2757">
      <formula>AND($H104="X",AA$17&lt;&gt;0)</formula>
    </cfRule>
    <cfRule type="expression" dxfId="709" priority="2758">
      <formula>AND(AB104&lt;&gt;0,AA$17&lt;&gt;0)</formula>
    </cfRule>
    <cfRule type="expression" dxfId="708" priority="2759">
      <formula>OR(AB104=0,AA$17=0)</formula>
    </cfRule>
  </conditionalFormatting>
  <conditionalFormatting sqref="AI104">
    <cfRule type="expression" dxfId="707" priority="2751">
      <formula>AND($H104="X",AG$17&lt;&gt;0)</formula>
    </cfRule>
    <cfRule type="expression" dxfId="706" priority="2752">
      <formula>AND(AH104&lt;&gt;0,AG$17&lt;&gt;0)</formula>
    </cfRule>
    <cfRule type="expression" dxfId="705" priority="2753">
      <formula>OR(AH104=0,AG$17=0)</formula>
    </cfRule>
  </conditionalFormatting>
  <conditionalFormatting sqref="Q104">
    <cfRule type="expression" dxfId="704" priority="2748">
      <formula>AND($H104="X",O$17&lt;&gt;0)</formula>
    </cfRule>
    <cfRule type="expression" dxfId="703" priority="2749">
      <formula>AND(P104&lt;&gt;0,O$17&lt;&gt;0)</formula>
    </cfRule>
    <cfRule type="expression" dxfId="702" priority="2750">
      <formula>OR(P104=0,O$17=0)</formula>
    </cfRule>
  </conditionalFormatting>
  <conditionalFormatting sqref="T104">
    <cfRule type="expression" dxfId="701" priority="2745">
      <formula>AND($H104="X",R$17&lt;&gt;0)</formula>
    </cfRule>
    <cfRule type="expression" dxfId="700" priority="2746">
      <formula>AND(S104&lt;&gt;0,R$17&lt;&gt;0)</formula>
    </cfRule>
    <cfRule type="expression" dxfId="699" priority="2747">
      <formula>OR(S104=0,R$17=0)</formula>
    </cfRule>
  </conditionalFormatting>
  <conditionalFormatting sqref="AG105">
    <cfRule type="cellIs" dxfId="698" priority="2744" operator="equal">
      <formula>"X"</formula>
    </cfRule>
  </conditionalFormatting>
  <conditionalFormatting sqref="L105">
    <cfRule type="cellIs" dxfId="697" priority="2742" operator="equal">
      <formula>"X"</formula>
    </cfRule>
  </conditionalFormatting>
  <conditionalFormatting sqref="O105">
    <cfRule type="cellIs" dxfId="696" priority="2741" operator="equal">
      <formula>"X"</formula>
    </cfRule>
  </conditionalFormatting>
  <conditionalFormatting sqref="R105">
    <cfRule type="cellIs" dxfId="695" priority="2740" operator="equal">
      <formula>"X"</formula>
    </cfRule>
  </conditionalFormatting>
  <conditionalFormatting sqref="X105">
    <cfRule type="cellIs" dxfId="694" priority="2739" operator="equal">
      <formula>"X"</formula>
    </cfRule>
  </conditionalFormatting>
  <conditionalFormatting sqref="AA105">
    <cfRule type="cellIs" dxfId="693" priority="2738" operator="equal">
      <formula>"X"</formula>
    </cfRule>
  </conditionalFormatting>
  <conditionalFormatting sqref="I105">
    <cfRule type="cellIs" dxfId="692" priority="2711" operator="equal">
      <formula>"X"</formula>
    </cfRule>
  </conditionalFormatting>
  <conditionalFormatting sqref="L111">
    <cfRule type="cellIs" dxfId="691" priority="2552" operator="equal">
      <formula>"X"</formula>
    </cfRule>
  </conditionalFormatting>
  <conditionalFormatting sqref="L112">
    <cfRule type="cellIs" dxfId="690" priority="2548" operator="equal">
      <formula>"X"</formula>
    </cfRule>
  </conditionalFormatting>
  <conditionalFormatting sqref="L113">
    <cfRule type="cellIs" dxfId="689" priority="2544" operator="equal">
      <formula>"X"</formula>
    </cfRule>
  </conditionalFormatting>
  <conditionalFormatting sqref="AG114">
    <cfRule type="cellIs" dxfId="688" priority="2525" operator="equal">
      <formula>"X"</formula>
    </cfRule>
  </conditionalFormatting>
  <conditionalFormatting sqref="I114">
    <cfRule type="cellIs" dxfId="687" priority="2524" operator="equal">
      <formula>"X"</formula>
    </cfRule>
  </conditionalFormatting>
  <conditionalFormatting sqref="AD114">
    <cfRule type="cellIs" dxfId="686" priority="2518" operator="equal">
      <formula>"X"</formula>
    </cfRule>
  </conditionalFormatting>
  <conditionalFormatting sqref="L114">
    <cfRule type="cellIs" dxfId="685" priority="2523" operator="equal">
      <formula>"X"</formula>
    </cfRule>
  </conditionalFormatting>
  <conditionalFormatting sqref="O114">
    <cfRule type="cellIs" dxfId="684" priority="2522" operator="equal">
      <formula>"X"</formula>
    </cfRule>
  </conditionalFormatting>
  <conditionalFormatting sqref="R114">
    <cfRule type="cellIs" dxfId="683" priority="2521" operator="equal">
      <formula>"X"</formula>
    </cfRule>
  </conditionalFormatting>
  <conditionalFormatting sqref="X114">
    <cfRule type="cellIs" dxfId="682" priority="2520" operator="equal">
      <formula>"X"</formula>
    </cfRule>
  </conditionalFormatting>
  <conditionalFormatting sqref="AA114">
    <cfRule type="cellIs" dxfId="681" priority="2519" operator="equal">
      <formula>"X"</formula>
    </cfRule>
  </conditionalFormatting>
  <conditionalFormatting sqref="AG116">
    <cfRule type="cellIs" dxfId="680" priority="2493" operator="equal">
      <formula>"X"</formula>
    </cfRule>
  </conditionalFormatting>
  <conditionalFormatting sqref="I116">
    <cfRule type="cellIs" dxfId="679" priority="2492" operator="equal">
      <formula>"X"</formula>
    </cfRule>
  </conditionalFormatting>
  <conditionalFormatting sqref="AD116">
    <cfRule type="cellIs" dxfId="678" priority="2486" operator="equal">
      <formula>"X"</formula>
    </cfRule>
  </conditionalFormatting>
  <conditionalFormatting sqref="L116">
    <cfRule type="cellIs" dxfId="677" priority="2491" operator="equal">
      <formula>"X"</formula>
    </cfRule>
  </conditionalFormatting>
  <conditionalFormatting sqref="O116">
    <cfRule type="cellIs" dxfId="676" priority="2490" operator="equal">
      <formula>"X"</formula>
    </cfRule>
  </conditionalFormatting>
  <conditionalFormatting sqref="R116">
    <cfRule type="cellIs" dxfId="675" priority="2489" operator="equal">
      <formula>"X"</formula>
    </cfRule>
  </conditionalFormatting>
  <conditionalFormatting sqref="X116">
    <cfRule type="cellIs" dxfId="674" priority="2488" operator="equal">
      <formula>"X"</formula>
    </cfRule>
  </conditionalFormatting>
  <conditionalFormatting sqref="AA116">
    <cfRule type="cellIs" dxfId="673" priority="2487" operator="equal">
      <formula>"X"</formula>
    </cfRule>
  </conditionalFormatting>
  <conditionalFormatting sqref="AG120">
    <cfRule type="cellIs" dxfId="672" priority="2461" operator="equal">
      <formula>"X"</formula>
    </cfRule>
  </conditionalFormatting>
  <conditionalFormatting sqref="I120">
    <cfRule type="cellIs" dxfId="671" priority="2460" operator="equal">
      <formula>"X"</formula>
    </cfRule>
  </conditionalFormatting>
  <conditionalFormatting sqref="AD120">
    <cfRule type="cellIs" dxfId="670" priority="2454" operator="equal">
      <formula>"X"</formula>
    </cfRule>
  </conditionalFormatting>
  <conditionalFormatting sqref="L120">
    <cfRule type="cellIs" dxfId="669" priority="2459" operator="equal">
      <formula>"X"</formula>
    </cfRule>
  </conditionalFormatting>
  <conditionalFormatting sqref="O120">
    <cfRule type="cellIs" dxfId="668" priority="2458" operator="equal">
      <formula>"X"</formula>
    </cfRule>
  </conditionalFormatting>
  <conditionalFormatting sqref="R120">
    <cfRule type="cellIs" dxfId="667" priority="2457" operator="equal">
      <formula>"X"</formula>
    </cfRule>
  </conditionalFormatting>
  <conditionalFormatting sqref="X120">
    <cfRule type="cellIs" dxfId="666" priority="2456" operator="equal">
      <formula>"X"</formula>
    </cfRule>
  </conditionalFormatting>
  <conditionalFormatting sqref="AA120">
    <cfRule type="cellIs" dxfId="665" priority="2455" operator="equal">
      <formula>"X"</formula>
    </cfRule>
  </conditionalFormatting>
  <conditionalFormatting sqref="AG127">
    <cfRule type="cellIs" dxfId="664" priority="2237" operator="equal">
      <formula>"X"</formula>
    </cfRule>
  </conditionalFormatting>
  <conditionalFormatting sqref="I127">
    <cfRule type="cellIs" dxfId="663" priority="2236" operator="equal">
      <formula>"X"</formula>
    </cfRule>
  </conditionalFormatting>
  <conditionalFormatting sqref="AD127">
    <cfRule type="cellIs" dxfId="662" priority="2230" operator="equal">
      <formula>"X"</formula>
    </cfRule>
  </conditionalFormatting>
  <conditionalFormatting sqref="L127">
    <cfRule type="cellIs" dxfId="661" priority="2235" operator="equal">
      <formula>"X"</formula>
    </cfRule>
  </conditionalFormatting>
  <conditionalFormatting sqref="O127">
    <cfRule type="cellIs" dxfId="660" priority="2234" operator="equal">
      <formula>"X"</formula>
    </cfRule>
  </conditionalFormatting>
  <conditionalFormatting sqref="R127">
    <cfRule type="cellIs" dxfId="659" priority="2233" operator="equal">
      <formula>"X"</formula>
    </cfRule>
  </conditionalFormatting>
  <conditionalFormatting sqref="X127">
    <cfRule type="cellIs" dxfId="658" priority="2232" operator="equal">
      <formula>"X"</formula>
    </cfRule>
  </conditionalFormatting>
  <conditionalFormatting sqref="AA127">
    <cfRule type="cellIs" dxfId="657" priority="2231" operator="equal">
      <formula>"X"</formula>
    </cfRule>
  </conditionalFormatting>
  <conditionalFormatting sqref="AG132">
    <cfRule type="cellIs" dxfId="656" priority="2205" operator="equal">
      <formula>"X"</formula>
    </cfRule>
  </conditionalFormatting>
  <conditionalFormatting sqref="I132">
    <cfRule type="cellIs" dxfId="655" priority="2204" operator="equal">
      <formula>"X"</formula>
    </cfRule>
  </conditionalFormatting>
  <conditionalFormatting sqref="AD132">
    <cfRule type="cellIs" dxfId="654" priority="2198" operator="equal">
      <formula>"X"</formula>
    </cfRule>
  </conditionalFormatting>
  <conditionalFormatting sqref="L132">
    <cfRule type="cellIs" dxfId="653" priority="2203" operator="equal">
      <formula>"X"</formula>
    </cfRule>
  </conditionalFormatting>
  <conditionalFormatting sqref="O132">
    <cfRule type="cellIs" dxfId="652" priority="2202" operator="equal">
      <formula>"X"</formula>
    </cfRule>
  </conditionalFormatting>
  <conditionalFormatting sqref="R132">
    <cfRule type="cellIs" dxfId="651" priority="2201" operator="equal">
      <formula>"X"</formula>
    </cfRule>
  </conditionalFormatting>
  <conditionalFormatting sqref="X132">
    <cfRule type="cellIs" dxfId="650" priority="2200" operator="equal">
      <formula>"X"</formula>
    </cfRule>
  </conditionalFormatting>
  <conditionalFormatting sqref="AA132">
    <cfRule type="cellIs" dxfId="649" priority="2199" operator="equal">
      <formula>"X"</formula>
    </cfRule>
  </conditionalFormatting>
  <conditionalFormatting sqref="I115">
    <cfRule type="cellIs" dxfId="648" priority="2173" operator="equal">
      <formula>"X"</formula>
    </cfRule>
  </conditionalFormatting>
  <conditionalFormatting sqref="L115">
    <cfRule type="cellIs" dxfId="647" priority="2172" operator="equal">
      <formula>"X"</formula>
    </cfRule>
  </conditionalFormatting>
  <conditionalFormatting sqref="O115">
    <cfRule type="cellIs" dxfId="646" priority="2171" operator="equal">
      <formula>"X"</formula>
    </cfRule>
  </conditionalFormatting>
  <conditionalFormatting sqref="R115">
    <cfRule type="cellIs" dxfId="645" priority="2170" operator="equal">
      <formula>"X"</formula>
    </cfRule>
  </conditionalFormatting>
  <conditionalFormatting sqref="I117">
    <cfRule type="cellIs" dxfId="644" priority="2157" operator="equal">
      <formula>"X"</formula>
    </cfRule>
  </conditionalFormatting>
  <conditionalFormatting sqref="L117">
    <cfRule type="cellIs" dxfId="643" priority="2156" operator="equal">
      <formula>"X"</formula>
    </cfRule>
  </conditionalFormatting>
  <conditionalFormatting sqref="O117">
    <cfRule type="cellIs" dxfId="642" priority="2155" operator="equal">
      <formula>"X"</formula>
    </cfRule>
  </conditionalFormatting>
  <conditionalFormatting sqref="R117">
    <cfRule type="cellIs" dxfId="641" priority="2154" operator="equal">
      <formula>"X"</formula>
    </cfRule>
  </conditionalFormatting>
  <conditionalFormatting sqref="I118">
    <cfRule type="cellIs" dxfId="640" priority="2141" operator="equal">
      <formula>"X"</formula>
    </cfRule>
  </conditionalFormatting>
  <conditionalFormatting sqref="L118">
    <cfRule type="cellIs" dxfId="639" priority="2140" operator="equal">
      <formula>"X"</formula>
    </cfRule>
  </conditionalFormatting>
  <conditionalFormatting sqref="O118">
    <cfRule type="cellIs" dxfId="638" priority="2139" operator="equal">
      <formula>"X"</formula>
    </cfRule>
  </conditionalFormatting>
  <conditionalFormatting sqref="R118">
    <cfRule type="cellIs" dxfId="637" priority="2138" operator="equal">
      <formula>"X"</formula>
    </cfRule>
  </conditionalFormatting>
  <conditionalFormatting sqref="I119">
    <cfRule type="cellIs" dxfId="636" priority="2125" operator="equal">
      <formula>"X"</formula>
    </cfRule>
  </conditionalFormatting>
  <conditionalFormatting sqref="L119">
    <cfRule type="cellIs" dxfId="635" priority="2124" operator="equal">
      <formula>"X"</formula>
    </cfRule>
  </conditionalFormatting>
  <conditionalFormatting sqref="O119">
    <cfRule type="cellIs" dxfId="634" priority="2123" operator="equal">
      <formula>"X"</formula>
    </cfRule>
  </conditionalFormatting>
  <conditionalFormatting sqref="R119">
    <cfRule type="cellIs" dxfId="633" priority="2122" operator="equal">
      <formula>"X"</formula>
    </cfRule>
  </conditionalFormatting>
  <conditionalFormatting sqref="X117">
    <cfRule type="cellIs" dxfId="632" priority="2109" operator="equal">
      <formula>"X"</formula>
    </cfRule>
  </conditionalFormatting>
  <conditionalFormatting sqref="H35">
    <cfRule type="containsText" dxfId="631" priority="2104" stopIfTrue="1" operator="containsText" text="X">
      <formula>NOT(ISERROR(SEARCH("X",H35)))</formula>
    </cfRule>
  </conditionalFormatting>
  <conditionalFormatting sqref="AG35">
    <cfRule type="cellIs" dxfId="630" priority="2103" operator="equal">
      <formula>"X"</formula>
    </cfRule>
  </conditionalFormatting>
  <conditionalFormatting sqref="AJ35">
    <cfRule type="cellIs" dxfId="629" priority="2102" operator="equal">
      <formula>"X"</formula>
    </cfRule>
  </conditionalFormatting>
  <conditionalFormatting sqref="AG138">
    <cfRule type="cellIs" dxfId="628" priority="2101" operator="equal">
      <formula>"X"</formula>
    </cfRule>
  </conditionalFormatting>
  <conditionalFormatting sqref="I138">
    <cfRule type="cellIs" dxfId="627" priority="2100" operator="equal">
      <formula>"X"</formula>
    </cfRule>
  </conditionalFormatting>
  <conditionalFormatting sqref="AD138">
    <cfRule type="cellIs" dxfId="626" priority="2094" operator="equal">
      <formula>"X"</formula>
    </cfRule>
  </conditionalFormatting>
  <conditionalFormatting sqref="L138">
    <cfRule type="cellIs" dxfId="625" priority="2099" operator="equal">
      <formula>"X"</formula>
    </cfRule>
  </conditionalFormatting>
  <conditionalFormatting sqref="O138">
    <cfRule type="cellIs" dxfId="624" priority="2098" operator="equal">
      <formula>"X"</formula>
    </cfRule>
  </conditionalFormatting>
  <conditionalFormatting sqref="R138">
    <cfRule type="cellIs" dxfId="623" priority="2097" operator="equal">
      <formula>"X"</formula>
    </cfRule>
  </conditionalFormatting>
  <conditionalFormatting sqref="X138">
    <cfRule type="cellIs" dxfId="622" priority="2096" operator="equal">
      <formula>"X"</formula>
    </cfRule>
  </conditionalFormatting>
  <conditionalFormatting sqref="AA138">
    <cfRule type="cellIs" dxfId="621" priority="2095" operator="equal">
      <formula>"X"</formula>
    </cfRule>
  </conditionalFormatting>
  <conditionalFormatting sqref="AG140">
    <cfRule type="cellIs" dxfId="620" priority="2069" operator="equal">
      <formula>"X"</formula>
    </cfRule>
  </conditionalFormatting>
  <conditionalFormatting sqref="I140">
    <cfRule type="cellIs" dxfId="619" priority="2068" operator="equal">
      <formula>"X"</formula>
    </cfRule>
  </conditionalFormatting>
  <conditionalFormatting sqref="AD140">
    <cfRule type="cellIs" dxfId="618" priority="2062" operator="equal">
      <formula>"X"</formula>
    </cfRule>
  </conditionalFormatting>
  <conditionalFormatting sqref="L140">
    <cfRule type="cellIs" dxfId="617" priority="2067" operator="equal">
      <formula>"X"</formula>
    </cfRule>
  </conditionalFormatting>
  <conditionalFormatting sqref="O140">
    <cfRule type="cellIs" dxfId="616" priority="2066" operator="equal">
      <formula>"X"</formula>
    </cfRule>
  </conditionalFormatting>
  <conditionalFormatting sqref="R140">
    <cfRule type="cellIs" dxfId="615" priority="2065" operator="equal">
      <formula>"X"</formula>
    </cfRule>
  </conditionalFormatting>
  <conditionalFormatting sqref="X140">
    <cfRule type="cellIs" dxfId="614" priority="2064" operator="equal">
      <formula>"X"</formula>
    </cfRule>
  </conditionalFormatting>
  <conditionalFormatting sqref="AA140">
    <cfRule type="cellIs" dxfId="613" priority="2063" operator="equal">
      <formula>"X"</formula>
    </cfRule>
  </conditionalFormatting>
  <conditionalFormatting sqref="AG149">
    <cfRule type="cellIs" dxfId="612" priority="1717" operator="equal">
      <formula>"X"</formula>
    </cfRule>
  </conditionalFormatting>
  <conditionalFormatting sqref="I149">
    <cfRule type="cellIs" dxfId="611" priority="1716" operator="equal">
      <formula>"X"</formula>
    </cfRule>
  </conditionalFormatting>
  <conditionalFormatting sqref="AD149">
    <cfRule type="cellIs" dxfId="610" priority="1710" operator="equal">
      <formula>"X"</formula>
    </cfRule>
  </conditionalFormatting>
  <conditionalFormatting sqref="L149">
    <cfRule type="cellIs" dxfId="609" priority="1715" operator="equal">
      <formula>"X"</formula>
    </cfRule>
  </conditionalFormatting>
  <conditionalFormatting sqref="O149">
    <cfRule type="cellIs" dxfId="608" priority="1714" operator="equal">
      <formula>"X"</formula>
    </cfRule>
  </conditionalFormatting>
  <conditionalFormatting sqref="R149">
    <cfRule type="cellIs" dxfId="607" priority="1713" operator="equal">
      <formula>"X"</formula>
    </cfRule>
  </conditionalFormatting>
  <conditionalFormatting sqref="X149">
    <cfRule type="cellIs" dxfId="606" priority="1712" operator="equal">
      <formula>"X"</formula>
    </cfRule>
  </conditionalFormatting>
  <conditionalFormatting sqref="AA149">
    <cfRule type="cellIs" dxfId="605" priority="1711" operator="equal">
      <formula>"X"</formula>
    </cfRule>
  </conditionalFormatting>
  <conditionalFormatting sqref="AG141">
    <cfRule type="cellIs" dxfId="604" priority="1973" operator="equal">
      <formula>"X"</formula>
    </cfRule>
  </conditionalFormatting>
  <conditionalFormatting sqref="I141">
    <cfRule type="cellIs" dxfId="603" priority="1972" operator="equal">
      <formula>"X"</formula>
    </cfRule>
  </conditionalFormatting>
  <conditionalFormatting sqref="AD141">
    <cfRule type="cellIs" dxfId="602" priority="1966" operator="equal">
      <formula>"X"</formula>
    </cfRule>
  </conditionalFormatting>
  <conditionalFormatting sqref="L141">
    <cfRule type="cellIs" dxfId="601" priority="1971" operator="equal">
      <formula>"X"</formula>
    </cfRule>
  </conditionalFormatting>
  <conditionalFormatting sqref="O141">
    <cfRule type="cellIs" dxfId="600" priority="1970" operator="equal">
      <formula>"X"</formula>
    </cfRule>
  </conditionalFormatting>
  <conditionalFormatting sqref="R141">
    <cfRule type="cellIs" dxfId="599" priority="1969" operator="equal">
      <formula>"X"</formula>
    </cfRule>
  </conditionalFormatting>
  <conditionalFormatting sqref="X141">
    <cfRule type="cellIs" dxfId="598" priority="1968" operator="equal">
      <formula>"X"</formula>
    </cfRule>
  </conditionalFormatting>
  <conditionalFormatting sqref="AA141">
    <cfRule type="cellIs" dxfId="597" priority="1967" operator="equal">
      <formula>"X"</formula>
    </cfRule>
  </conditionalFormatting>
  <conditionalFormatting sqref="AG142">
    <cfRule type="cellIs" dxfId="596" priority="1941" operator="equal">
      <formula>"X"</formula>
    </cfRule>
  </conditionalFormatting>
  <conditionalFormatting sqref="I142">
    <cfRule type="cellIs" dxfId="595" priority="1940" operator="equal">
      <formula>"X"</formula>
    </cfRule>
  </conditionalFormatting>
  <conditionalFormatting sqref="AD142">
    <cfRule type="cellIs" dxfId="594" priority="1934" operator="equal">
      <formula>"X"</formula>
    </cfRule>
  </conditionalFormatting>
  <conditionalFormatting sqref="L142">
    <cfRule type="cellIs" dxfId="593" priority="1939" operator="equal">
      <formula>"X"</formula>
    </cfRule>
  </conditionalFormatting>
  <conditionalFormatting sqref="O142">
    <cfRule type="cellIs" dxfId="592" priority="1938" operator="equal">
      <formula>"X"</formula>
    </cfRule>
  </conditionalFormatting>
  <conditionalFormatting sqref="R142">
    <cfRule type="cellIs" dxfId="591" priority="1937" operator="equal">
      <formula>"X"</formula>
    </cfRule>
  </conditionalFormatting>
  <conditionalFormatting sqref="X142">
    <cfRule type="cellIs" dxfId="590" priority="1936" operator="equal">
      <formula>"X"</formula>
    </cfRule>
  </conditionalFormatting>
  <conditionalFormatting sqref="AA142">
    <cfRule type="cellIs" dxfId="589" priority="1935" operator="equal">
      <formula>"X"</formula>
    </cfRule>
  </conditionalFormatting>
  <conditionalFormatting sqref="AG143">
    <cfRule type="cellIs" dxfId="588" priority="1909" operator="equal">
      <formula>"X"</formula>
    </cfRule>
  </conditionalFormatting>
  <conditionalFormatting sqref="I143">
    <cfRule type="cellIs" dxfId="587" priority="1908" operator="equal">
      <formula>"X"</formula>
    </cfRule>
  </conditionalFormatting>
  <conditionalFormatting sqref="AD143">
    <cfRule type="cellIs" dxfId="586" priority="1902" operator="equal">
      <formula>"X"</formula>
    </cfRule>
  </conditionalFormatting>
  <conditionalFormatting sqref="L143">
    <cfRule type="cellIs" dxfId="585" priority="1907" operator="equal">
      <formula>"X"</formula>
    </cfRule>
  </conditionalFormatting>
  <conditionalFormatting sqref="O143">
    <cfRule type="cellIs" dxfId="584" priority="1906" operator="equal">
      <formula>"X"</formula>
    </cfRule>
  </conditionalFormatting>
  <conditionalFormatting sqref="R143">
    <cfRule type="cellIs" dxfId="583" priority="1905" operator="equal">
      <formula>"X"</formula>
    </cfRule>
  </conditionalFormatting>
  <conditionalFormatting sqref="X143">
    <cfRule type="cellIs" dxfId="582" priority="1904" operator="equal">
      <formula>"X"</formula>
    </cfRule>
  </conditionalFormatting>
  <conditionalFormatting sqref="AA143">
    <cfRule type="cellIs" dxfId="581" priority="1903" operator="equal">
      <formula>"X"</formula>
    </cfRule>
  </conditionalFormatting>
  <conditionalFormatting sqref="AG144">
    <cfRule type="cellIs" dxfId="580" priority="1877" operator="equal">
      <formula>"X"</formula>
    </cfRule>
  </conditionalFormatting>
  <conditionalFormatting sqref="I144">
    <cfRule type="cellIs" dxfId="579" priority="1876" operator="equal">
      <formula>"X"</formula>
    </cfRule>
  </conditionalFormatting>
  <conditionalFormatting sqref="AD144">
    <cfRule type="cellIs" dxfId="578" priority="1870" operator="equal">
      <formula>"X"</formula>
    </cfRule>
  </conditionalFormatting>
  <conditionalFormatting sqref="L144">
    <cfRule type="cellIs" dxfId="577" priority="1875" operator="equal">
      <formula>"X"</formula>
    </cfRule>
  </conditionalFormatting>
  <conditionalFormatting sqref="O144">
    <cfRule type="cellIs" dxfId="576" priority="1874" operator="equal">
      <formula>"X"</formula>
    </cfRule>
  </conditionalFormatting>
  <conditionalFormatting sqref="R144">
    <cfRule type="cellIs" dxfId="575" priority="1873" operator="equal">
      <formula>"X"</formula>
    </cfRule>
  </conditionalFormatting>
  <conditionalFormatting sqref="X144">
    <cfRule type="cellIs" dxfId="574" priority="1872" operator="equal">
      <formula>"X"</formula>
    </cfRule>
  </conditionalFormatting>
  <conditionalFormatting sqref="AA144">
    <cfRule type="cellIs" dxfId="573" priority="1871" operator="equal">
      <formula>"X"</formula>
    </cfRule>
  </conditionalFormatting>
  <conditionalFormatting sqref="AG145">
    <cfRule type="cellIs" dxfId="572" priority="1845" operator="equal">
      <formula>"X"</formula>
    </cfRule>
  </conditionalFormatting>
  <conditionalFormatting sqref="I145">
    <cfRule type="cellIs" dxfId="571" priority="1844" operator="equal">
      <formula>"X"</formula>
    </cfRule>
  </conditionalFormatting>
  <conditionalFormatting sqref="AD145">
    <cfRule type="cellIs" dxfId="570" priority="1838" operator="equal">
      <formula>"X"</formula>
    </cfRule>
  </conditionalFormatting>
  <conditionalFormatting sqref="L145">
    <cfRule type="cellIs" dxfId="569" priority="1843" operator="equal">
      <formula>"X"</formula>
    </cfRule>
  </conditionalFormatting>
  <conditionalFormatting sqref="O145">
    <cfRule type="cellIs" dxfId="568" priority="1842" operator="equal">
      <formula>"X"</formula>
    </cfRule>
  </conditionalFormatting>
  <conditionalFormatting sqref="R145">
    <cfRule type="cellIs" dxfId="567" priority="1841" operator="equal">
      <formula>"X"</formula>
    </cfRule>
  </conditionalFormatting>
  <conditionalFormatting sqref="X145">
    <cfRule type="cellIs" dxfId="566" priority="1840" operator="equal">
      <formula>"X"</formula>
    </cfRule>
  </conditionalFormatting>
  <conditionalFormatting sqref="AA145">
    <cfRule type="cellIs" dxfId="565" priority="1839" operator="equal">
      <formula>"X"</formula>
    </cfRule>
  </conditionalFormatting>
  <conditionalFormatting sqref="AG146">
    <cfRule type="cellIs" dxfId="564" priority="1813" operator="equal">
      <formula>"X"</formula>
    </cfRule>
  </conditionalFormatting>
  <conditionalFormatting sqref="I146">
    <cfRule type="cellIs" dxfId="563" priority="1812" operator="equal">
      <formula>"X"</formula>
    </cfRule>
  </conditionalFormatting>
  <conditionalFormatting sqref="AD146">
    <cfRule type="cellIs" dxfId="562" priority="1806" operator="equal">
      <formula>"X"</formula>
    </cfRule>
  </conditionalFormatting>
  <conditionalFormatting sqref="L146">
    <cfRule type="cellIs" dxfId="561" priority="1811" operator="equal">
      <formula>"X"</formula>
    </cfRule>
  </conditionalFormatting>
  <conditionalFormatting sqref="O146">
    <cfRule type="cellIs" dxfId="560" priority="1810" operator="equal">
      <formula>"X"</formula>
    </cfRule>
  </conditionalFormatting>
  <conditionalFormatting sqref="R146">
    <cfRule type="cellIs" dxfId="559" priority="1809" operator="equal">
      <formula>"X"</formula>
    </cfRule>
  </conditionalFormatting>
  <conditionalFormatting sqref="X146">
    <cfRule type="cellIs" dxfId="558" priority="1808" operator="equal">
      <formula>"X"</formula>
    </cfRule>
  </conditionalFormatting>
  <conditionalFormatting sqref="AA146">
    <cfRule type="cellIs" dxfId="557" priority="1807" operator="equal">
      <formula>"X"</formula>
    </cfRule>
  </conditionalFormatting>
  <conditionalFormatting sqref="AG147">
    <cfRule type="cellIs" dxfId="556" priority="1781" operator="equal">
      <formula>"X"</formula>
    </cfRule>
  </conditionalFormatting>
  <conditionalFormatting sqref="I147">
    <cfRule type="cellIs" dxfId="555" priority="1780" operator="equal">
      <formula>"X"</formula>
    </cfRule>
  </conditionalFormatting>
  <conditionalFormatting sqref="AD147">
    <cfRule type="cellIs" dxfId="554" priority="1774" operator="equal">
      <formula>"X"</formula>
    </cfRule>
  </conditionalFormatting>
  <conditionalFormatting sqref="L147">
    <cfRule type="cellIs" dxfId="553" priority="1779" operator="equal">
      <formula>"X"</formula>
    </cfRule>
  </conditionalFormatting>
  <conditionalFormatting sqref="O147">
    <cfRule type="cellIs" dxfId="552" priority="1778" operator="equal">
      <formula>"X"</formula>
    </cfRule>
  </conditionalFormatting>
  <conditionalFormatting sqref="R147">
    <cfRule type="cellIs" dxfId="551" priority="1777" operator="equal">
      <formula>"X"</formula>
    </cfRule>
  </conditionalFormatting>
  <conditionalFormatting sqref="X147">
    <cfRule type="cellIs" dxfId="550" priority="1776" operator="equal">
      <formula>"X"</formula>
    </cfRule>
  </conditionalFormatting>
  <conditionalFormatting sqref="AA147">
    <cfRule type="cellIs" dxfId="549" priority="1775" operator="equal">
      <formula>"X"</formula>
    </cfRule>
  </conditionalFormatting>
  <conditionalFormatting sqref="AG148">
    <cfRule type="cellIs" dxfId="548" priority="1749" operator="equal">
      <formula>"X"</formula>
    </cfRule>
  </conditionalFormatting>
  <conditionalFormatting sqref="I148">
    <cfRule type="cellIs" dxfId="547" priority="1748" operator="equal">
      <formula>"X"</formula>
    </cfRule>
  </conditionalFormatting>
  <conditionalFormatting sqref="AD148">
    <cfRule type="cellIs" dxfId="546" priority="1742" operator="equal">
      <formula>"X"</formula>
    </cfRule>
  </conditionalFormatting>
  <conditionalFormatting sqref="L148">
    <cfRule type="cellIs" dxfId="545" priority="1747" operator="equal">
      <formula>"X"</formula>
    </cfRule>
  </conditionalFormatting>
  <conditionalFormatting sqref="O148">
    <cfRule type="cellIs" dxfId="544" priority="1746" operator="equal">
      <formula>"X"</formula>
    </cfRule>
  </conditionalFormatting>
  <conditionalFormatting sqref="R148">
    <cfRule type="cellIs" dxfId="543" priority="1745" operator="equal">
      <formula>"X"</formula>
    </cfRule>
  </conditionalFormatting>
  <conditionalFormatting sqref="X148">
    <cfRule type="cellIs" dxfId="542" priority="1744" operator="equal">
      <formula>"X"</formula>
    </cfRule>
  </conditionalFormatting>
  <conditionalFormatting sqref="AA148">
    <cfRule type="cellIs" dxfId="541" priority="1743" operator="equal">
      <formula>"X"</formula>
    </cfRule>
  </conditionalFormatting>
  <conditionalFormatting sqref="AG168">
    <cfRule type="cellIs" dxfId="540" priority="1183" operator="equal">
      <formula>"X"</formula>
    </cfRule>
  </conditionalFormatting>
  <conditionalFormatting sqref="L168">
    <cfRule type="cellIs" dxfId="539" priority="1181" operator="equal">
      <formula>"X"</formula>
    </cfRule>
  </conditionalFormatting>
  <conditionalFormatting sqref="R168">
    <cfRule type="cellIs" dxfId="538" priority="1179" operator="equal">
      <formula>"X"</formula>
    </cfRule>
  </conditionalFormatting>
  <conditionalFormatting sqref="AA168">
    <cfRule type="cellIs" dxfId="537" priority="1177" operator="equal">
      <formula>"X"</formula>
    </cfRule>
  </conditionalFormatting>
  <conditionalFormatting sqref="I167">
    <cfRule type="cellIs" dxfId="536" priority="1215" operator="equal">
      <formula>"X"</formula>
    </cfRule>
  </conditionalFormatting>
  <conditionalFormatting sqref="O167">
    <cfRule type="cellIs" dxfId="535" priority="1213" operator="equal">
      <formula>"X"</formula>
    </cfRule>
  </conditionalFormatting>
  <conditionalFormatting sqref="X167">
    <cfRule type="cellIs" dxfId="534" priority="1211" operator="equal">
      <formula>"X"</formula>
    </cfRule>
  </conditionalFormatting>
  <conditionalFormatting sqref="AD167">
    <cfRule type="cellIs" dxfId="533" priority="1209" operator="equal">
      <formula>"X"</formula>
    </cfRule>
  </conditionalFormatting>
  <conditionalFormatting sqref="AG167">
    <cfRule type="cellIs" dxfId="532" priority="1216" operator="equal">
      <formula>"X"</formula>
    </cfRule>
  </conditionalFormatting>
  <conditionalFormatting sqref="L167">
    <cfRule type="cellIs" dxfId="531" priority="1214" operator="equal">
      <formula>"X"</formula>
    </cfRule>
  </conditionalFormatting>
  <conditionalFormatting sqref="R167">
    <cfRule type="cellIs" dxfId="530" priority="1212" operator="equal">
      <formula>"X"</formula>
    </cfRule>
  </conditionalFormatting>
  <conditionalFormatting sqref="AG166">
    <cfRule type="cellIs" dxfId="529" priority="1249" operator="equal">
      <formula>"X"</formula>
    </cfRule>
  </conditionalFormatting>
  <conditionalFormatting sqref="I166">
    <cfRule type="cellIs" dxfId="528" priority="1248" operator="equal">
      <formula>"X"</formula>
    </cfRule>
  </conditionalFormatting>
  <conditionalFormatting sqref="L166">
    <cfRule type="cellIs" dxfId="527" priority="1247" operator="equal">
      <formula>"X"</formula>
    </cfRule>
  </conditionalFormatting>
  <conditionalFormatting sqref="AG155">
    <cfRule type="cellIs" dxfId="526" priority="1611" operator="equal">
      <formula>"X"</formula>
    </cfRule>
  </conditionalFormatting>
  <conditionalFormatting sqref="I155">
    <cfRule type="cellIs" dxfId="525" priority="1610" operator="equal">
      <formula>"X"</formula>
    </cfRule>
  </conditionalFormatting>
  <conditionalFormatting sqref="AD155">
    <cfRule type="cellIs" dxfId="524" priority="1604" operator="equal">
      <formula>"X"</formula>
    </cfRule>
  </conditionalFormatting>
  <conditionalFormatting sqref="L155">
    <cfRule type="cellIs" dxfId="523" priority="1609" operator="equal">
      <formula>"X"</formula>
    </cfRule>
  </conditionalFormatting>
  <conditionalFormatting sqref="O155">
    <cfRule type="cellIs" dxfId="522" priority="1608" operator="equal">
      <formula>"X"</formula>
    </cfRule>
  </conditionalFormatting>
  <conditionalFormatting sqref="R155">
    <cfRule type="cellIs" dxfId="521" priority="1607" operator="equal">
      <formula>"X"</formula>
    </cfRule>
  </conditionalFormatting>
  <conditionalFormatting sqref="X155">
    <cfRule type="cellIs" dxfId="520" priority="1606" operator="equal">
      <formula>"X"</formula>
    </cfRule>
  </conditionalFormatting>
  <conditionalFormatting sqref="AA155">
    <cfRule type="cellIs" dxfId="519" priority="1605" operator="equal">
      <formula>"X"</formula>
    </cfRule>
  </conditionalFormatting>
  <conditionalFormatting sqref="AG156">
    <cfRule type="cellIs" dxfId="518" priority="1579" operator="equal">
      <formula>"X"</formula>
    </cfRule>
  </conditionalFormatting>
  <conditionalFormatting sqref="I156">
    <cfRule type="cellIs" dxfId="517" priority="1578" operator="equal">
      <formula>"X"</formula>
    </cfRule>
  </conditionalFormatting>
  <conditionalFormatting sqref="AD156">
    <cfRule type="cellIs" dxfId="516" priority="1572" operator="equal">
      <formula>"X"</formula>
    </cfRule>
  </conditionalFormatting>
  <conditionalFormatting sqref="L156">
    <cfRule type="cellIs" dxfId="515" priority="1577" operator="equal">
      <formula>"X"</formula>
    </cfRule>
  </conditionalFormatting>
  <conditionalFormatting sqref="O156">
    <cfRule type="cellIs" dxfId="514" priority="1576" operator="equal">
      <formula>"X"</formula>
    </cfRule>
  </conditionalFormatting>
  <conditionalFormatting sqref="R156">
    <cfRule type="cellIs" dxfId="513" priority="1575" operator="equal">
      <formula>"X"</formula>
    </cfRule>
  </conditionalFormatting>
  <conditionalFormatting sqref="X156">
    <cfRule type="cellIs" dxfId="512" priority="1574" operator="equal">
      <formula>"X"</formula>
    </cfRule>
  </conditionalFormatting>
  <conditionalFormatting sqref="AA156">
    <cfRule type="cellIs" dxfId="511" priority="1573" operator="equal">
      <formula>"X"</formula>
    </cfRule>
  </conditionalFormatting>
  <conditionalFormatting sqref="H157">
    <cfRule type="containsText" dxfId="510" priority="1547" stopIfTrue="1" operator="containsText" text="X">
      <formula>NOT(ISERROR(SEARCH("X",H157)))</formula>
    </cfRule>
  </conditionalFormatting>
  <conditionalFormatting sqref="AG157">
    <cfRule type="cellIs" dxfId="509" priority="1546" operator="equal">
      <formula>"X"</formula>
    </cfRule>
  </conditionalFormatting>
  <conditionalFormatting sqref="I157">
    <cfRule type="cellIs" dxfId="508" priority="1545" operator="equal">
      <formula>"X"</formula>
    </cfRule>
  </conditionalFormatting>
  <conditionalFormatting sqref="AD157">
    <cfRule type="cellIs" dxfId="507" priority="1539" operator="equal">
      <formula>"X"</formula>
    </cfRule>
  </conditionalFormatting>
  <conditionalFormatting sqref="L157">
    <cfRule type="cellIs" dxfId="506" priority="1544" operator="equal">
      <formula>"X"</formula>
    </cfRule>
  </conditionalFormatting>
  <conditionalFormatting sqref="O157">
    <cfRule type="cellIs" dxfId="505" priority="1543" operator="equal">
      <formula>"X"</formula>
    </cfRule>
  </conditionalFormatting>
  <conditionalFormatting sqref="R157">
    <cfRule type="cellIs" dxfId="504" priority="1542" operator="equal">
      <formula>"X"</formula>
    </cfRule>
  </conditionalFormatting>
  <conditionalFormatting sqref="X157">
    <cfRule type="cellIs" dxfId="503" priority="1541" operator="equal">
      <formula>"X"</formula>
    </cfRule>
  </conditionalFormatting>
  <conditionalFormatting sqref="AA157">
    <cfRule type="cellIs" dxfId="502" priority="1540" operator="equal">
      <formula>"X"</formula>
    </cfRule>
  </conditionalFormatting>
  <conditionalFormatting sqref="H158">
    <cfRule type="containsText" dxfId="501" priority="1514" stopIfTrue="1" operator="containsText" text="X">
      <formula>NOT(ISERROR(SEARCH("X",H158)))</formula>
    </cfRule>
  </conditionalFormatting>
  <conditionalFormatting sqref="AG158">
    <cfRule type="cellIs" dxfId="500" priority="1513" operator="equal">
      <formula>"X"</formula>
    </cfRule>
  </conditionalFormatting>
  <conditionalFormatting sqref="I158">
    <cfRule type="cellIs" dxfId="499" priority="1512" operator="equal">
      <formula>"X"</formula>
    </cfRule>
  </conditionalFormatting>
  <conditionalFormatting sqref="AD158">
    <cfRule type="cellIs" dxfId="498" priority="1506" operator="equal">
      <formula>"X"</formula>
    </cfRule>
  </conditionalFormatting>
  <conditionalFormatting sqref="L158">
    <cfRule type="cellIs" dxfId="497" priority="1511" operator="equal">
      <formula>"X"</formula>
    </cfRule>
  </conditionalFormatting>
  <conditionalFormatting sqref="O158">
    <cfRule type="cellIs" dxfId="496" priority="1510" operator="equal">
      <formula>"X"</formula>
    </cfRule>
  </conditionalFormatting>
  <conditionalFormatting sqref="R158">
    <cfRule type="cellIs" dxfId="495" priority="1509" operator="equal">
      <formula>"X"</formula>
    </cfRule>
  </conditionalFormatting>
  <conditionalFormatting sqref="X158">
    <cfRule type="cellIs" dxfId="494" priority="1508" operator="equal">
      <formula>"X"</formula>
    </cfRule>
  </conditionalFormatting>
  <conditionalFormatting sqref="AA158">
    <cfRule type="cellIs" dxfId="493" priority="1507" operator="equal">
      <formula>"X"</formula>
    </cfRule>
  </conditionalFormatting>
  <conditionalFormatting sqref="H159">
    <cfRule type="containsText" dxfId="492" priority="1481" stopIfTrue="1" operator="containsText" text="X">
      <formula>NOT(ISERROR(SEARCH("X",H159)))</formula>
    </cfRule>
  </conditionalFormatting>
  <conditionalFormatting sqref="AG159">
    <cfRule type="cellIs" dxfId="491" priority="1480" operator="equal">
      <formula>"X"</formula>
    </cfRule>
  </conditionalFormatting>
  <conditionalFormatting sqref="I159">
    <cfRule type="cellIs" dxfId="490" priority="1479" operator="equal">
      <formula>"X"</formula>
    </cfRule>
  </conditionalFormatting>
  <conditionalFormatting sqref="AD159">
    <cfRule type="cellIs" dxfId="489" priority="1473" operator="equal">
      <formula>"X"</formula>
    </cfRule>
  </conditionalFormatting>
  <conditionalFormatting sqref="L159">
    <cfRule type="cellIs" dxfId="488" priority="1478" operator="equal">
      <formula>"X"</formula>
    </cfRule>
  </conditionalFormatting>
  <conditionalFormatting sqref="O159">
    <cfRule type="cellIs" dxfId="487" priority="1477" operator="equal">
      <formula>"X"</formula>
    </cfRule>
  </conditionalFormatting>
  <conditionalFormatting sqref="R159">
    <cfRule type="cellIs" dxfId="486" priority="1476" operator="equal">
      <formula>"X"</formula>
    </cfRule>
  </conditionalFormatting>
  <conditionalFormatting sqref="X159">
    <cfRule type="cellIs" dxfId="485" priority="1475" operator="equal">
      <formula>"X"</formula>
    </cfRule>
  </conditionalFormatting>
  <conditionalFormatting sqref="AA159">
    <cfRule type="cellIs" dxfId="484" priority="1474" operator="equal">
      <formula>"X"</formula>
    </cfRule>
  </conditionalFormatting>
  <conditionalFormatting sqref="H166">
    <cfRule type="containsText" dxfId="483" priority="1250" stopIfTrue="1" operator="containsText" text="X">
      <formula>NOT(ISERROR(SEARCH("X",H166)))</formula>
    </cfRule>
  </conditionalFormatting>
  <conditionalFormatting sqref="AA167">
    <cfRule type="cellIs" dxfId="482" priority="1210" operator="equal">
      <formula>"X"</formula>
    </cfRule>
  </conditionalFormatting>
  <conditionalFormatting sqref="AD166">
    <cfRule type="cellIs" dxfId="481" priority="1242" operator="equal">
      <formula>"X"</formula>
    </cfRule>
  </conditionalFormatting>
  <conditionalFormatting sqref="O166">
    <cfRule type="cellIs" dxfId="480" priority="1246" operator="equal">
      <formula>"X"</formula>
    </cfRule>
  </conditionalFormatting>
  <conditionalFormatting sqref="R166">
    <cfRule type="cellIs" dxfId="479" priority="1245" operator="equal">
      <formula>"X"</formula>
    </cfRule>
  </conditionalFormatting>
  <conditionalFormatting sqref="X166">
    <cfRule type="cellIs" dxfId="478" priority="1244" operator="equal">
      <formula>"X"</formula>
    </cfRule>
  </conditionalFormatting>
  <conditionalFormatting sqref="AA166">
    <cfRule type="cellIs" dxfId="477" priority="1243" operator="equal">
      <formula>"X"</formula>
    </cfRule>
  </conditionalFormatting>
  <conditionalFormatting sqref="H167">
    <cfRule type="containsText" dxfId="476" priority="1217" stopIfTrue="1" operator="containsText" text="X">
      <formula>NOT(ISERROR(SEARCH("X",H167)))</formula>
    </cfRule>
  </conditionalFormatting>
  <conditionalFormatting sqref="H168">
    <cfRule type="containsText" dxfId="475" priority="1184" stopIfTrue="1" operator="containsText" text="X">
      <formula>NOT(ISERROR(SEARCH("X",H168)))</formula>
    </cfRule>
  </conditionalFormatting>
  <conditionalFormatting sqref="I168">
    <cfRule type="cellIs" dxfId="474" priority="1182" operator="equal">
      <formula>"X"</formula>
    </cfRule>
  </conditionalFormatting>
  <conditionalFormatting sqref="AD168">
    <cfRule type="cellIs" dxfId="473" priority="1176" operator="equal">
      <formula>"X"</formula>
    </cfRule>
  </conditionalFormatting>
  <conditionalFormatting sqref="O168">
    <cfRule type="cellIs" dxfId="472" priority="1180" operator="equal">
      <formula>"X"</formula>
    </cfRule>
  </conditionalFormatting>
  <conditionalFormatting sqref="X168">
    <cfRule type="cellIs" dxfId="471" priority="1178" operator="equal">
      <formula>"X"</formula>
    </cfRule>
  </conditionalFormatting>
  <conditionalFormatting sqref="H169">
    <cfRule type="containsText" dxfId="470" priority="1151" stopIfTrue="1" operator="containsText" text="X">
      <formula>NOT(ISERROR(SEARCH("X",H169)))</formula>
    </cfRule>
  </conditionalFormatting>
  <conditionalFormatting sqref="I169">
    <cfRule type="cellIs" dxfId="469" priority="1149" operator="equal">
      <formula>"X"</formula>
    </cfRule>
  </conditionalFormatting>
  <conditionalFormatting sqref="L169">
    <cfRule type="cellIs" dxfId="468" priority="1148" operator="equal">
      <formula>"X"</formula>
    </cfRule>
  </conditionalFormatting>
  <conditionalFormatting sqref="H171">
    <cfRule type="containsText" dxfId="467" priority="1085" stopIfTrue="1" operator="containsText" text="X">
      <formula>NOT(ISERROR(SEARCH("X",H171)))</formula>
    </cfRule>
  </conditionalFormatting>
  <conditionalFormatting sqref="I171">
    <cfRule type="cellIs" dxfId="466" priority="1083" operator="equal">
      <formula>"X"</formula>
    </cfRule>
  </conditionalFormatting>
  <conditionalFormatting sqref="L171">
    <cfRule type="cellIs" dxfId="465" priority="1082" operator="equal">
      <formula>"X"</formula>
    </cfRule>
  </conditionalFormatting>
  <conditionalFormatting sqref="H173">
    <cfRule type="containsText" dxfId="464" priority="1019" stopIfTrue="1" operator="containsText" text="X">
      <formula>NOT(ISERROR(SEARCH("X",H173)))</formula>
    </cfRule>
  </conditionalFormatting>
  <conditionalFormatting sqref="AG173">
    <cfRule type="cellIs" dxfId="463" priority="1018" operator="equal">
      <formula>"X"</formula>
    </cfRule>
  </conditionalFormatting>
  <conditionalFormatting sqref="I173">
    <cfRule type="cellIs" dxfId="462" priority="1017" operator="equal">
      <formula>"X"</formula>
    </cfRule>
  </conditionalFormatting>
  <conditionalFormatting sqref="AD173">
    <cfRule type="cellIs" dxfId="461" priority="1011" operator="equal">
      <formula>"X"</formula>
    </cfRule>
  </conditionalFormatting>
  <conditionalFormatting sqref="L173">
    <cfRule type="cellIs" dxfId="460" priority="1016" operator="equal">
      <formula>"X"</formula>
    </cfRule>
  </conditionalFormatting>
  <conditionalFormatting sqref="O173">
    <cfRule type="cellIs" dxfId="459" priority="1015" operator="equal">
      <formula>"X"</formula>
    </cfRule>
  </conditionalFormatting>
  <conditionalFormatting sqref="R173">
    <cfRule type="cellIs" dxfId="458" priority="1014" operator="equal">
      <formula>"X"</formula>
    </cfRule>
  </conditionalFormatting>
  <conditionalFormatting sqref="X173">
    <cfRule type="cellIs" dxfId="457" priority="1013" operator="equal">
      <formula>"X"</formula>
    </cfRule>
  </conditionalFormatting>
  <conditionalFormatting sqref="AA173">
    <cfRule type="cellIs" dxfId="456" priority="1012" operator="equal">
      <formula>"X"</formula>
    </cfRule>
  </conditionalFormatting>
  <conditionalFormatting sqref="H174">
    <cfRule type="containsText" dxfId="455" priority="986" stopIfTrue="1" operator="containsText" text="X">
      <formula>NOT(ISERROR(SEARCH("X",H174)))</formula>
    </cfRule>
  </conditionalFormatting>
  <conditionalFormatting sqref="AG174">
    <cfRule type="cellIs" dxfId="454" priority="985" operator="equal">
      <formula>"X"</formula>
    </cfRule>
  </conditionalFormatting>
  <conditionalFormatting sqref="I174">
    <cfRule type="cellIs" dxfId="453" priority="984" operator="equal">
      <formula>"X"</formula>
    </cfRule>
  </conditionalFormatting>
  <conditionalFormatting sqref="AD174">
    <cfRule type="cellIs" dxfId="452" priority="978" operator="equal">
      <formula>"X"</formula>
    </cfRule>
  </conditionalFormatting>
  <conditionalFormatting sqref="L174">
    <cfRule type="cellIs" dxfId="451" priority="983" operator="equal">
      <formula>"X"</formula>
    </cfRule>
  </conditionalFormatting>
  <conditionalFormatting sqref="O174">
    <cfRule type="cellIs" dxfId="450" priority="982" operator="equal">
      <formula>"X"</formula>
    </cfRule>
  </conditionalFormatting>
  <conditionalFormatting sqref="R174">
    <cfRule type="cellIs" dxfId="449" priority="981" operator="equal">
      <formula>"X"</formula>
    </cfRule>
  </conditionalFormatting>
  <conditionalFormatting sqref="X174">
    <cfRule type="cellIs" dxfId="448" priority="980" operator="equal">
      <formula>"X"</formula>
    </cfRule>
  </conditionalFormatting>
  <conditionalFormatting sqref="AA174">
    <cfRule type="cellIs" dxfId="447" priority="979" operator="equal">
      <formula>"X"</formula>
    </cfRule>
  </conditionalFormatting>
  <conditionalFormatting sqref="H175">
    <cfRule type="containsText" dxfId="446" priority="921" stopIfTrue="1" operator="containsText" text="X">
      <formula>NOT(ISERROR(SEARCH("X",H175)))</formula>
    </cfRule>
  </conditionalFormatting>
  <conditionalFormatting sqref="AG175">
    <cfRule type="cellIs" dxfId="445" priority="920" operator="equal">
      <formula>"X"</formula>
    </cfRule>
  </conditionalFormatting>
  <conditionalFormatting sqref="I175">
    <cfRule type="cellIs" dxfId="444" priority="919" operator="equal">
      <formula>"X"</formula>
    </cfRule>
  </conditionalFormatting>
  <conditionalFormatting sqref="AD175">
    <cfRule type="cellIs" dxfId="443" priority="913" operator="equal">
      <formula>"X"</formula>
    </cfRule>
  </conditionalFormatting>
  <conditionalFormatting sqref="L175">
    <cfRule type="cellIs" dxfId="442" priority="918" operator="equal">
      <formula>"X"</formula>
    </cfRule>
  </conditionalFormatting>
  <conditionalFormatting sqref="O175">
    <cfRule type="cellIs" dxfId="441" priority="917" operator="equal">
      <formula>"X"</formula>
    </cfRule>
  </conditionalFormatting>
  <conditionalFormatting sqref="R175">
    <cfRule type="cellIs" dxfId="440" priority="916" operator="equal">
      <formula>"X"</formula>
    </cfRule>
  </conditionalFormatting>
  <conditionalFormatting sqref="X175">
    <cfRule type="cellIs" dxfId="439" priority="915" operator="equal">
      <formula>"X"</formula>
    </cfRule>
  </conditionalFormatting>
  <conditionalFormatting sqref="AA175">
    <cfRule type="cellIs" dxfId="438" priority="914" operator="equal">
      <formula>"X"</formula>
    </cfRule>
  </conditionalFormatting>
  <conditionalFormatting sqref="X181">
    <cfRule type="cellIs" dxfId="437" priority="809" operator="equal">
      <formula>"X"</formula>
    </cfRule>
  </conditionalFormatting>
  <conditionalFormatting sqref="AD181">
    <cfRule type="cellIs" dxfId="436" priority="807" operator="equal">
      <formula>"X"</formula>
    </cfRule>
  </conditionalFormatting>
  <conditionalFormatting sqref="AG182">
    <cfRule type="cellIs" dxfId="435" priority="781" operator="equal">
      <formula>"X"</formula>
    </cfRule>
  </conditionalFormatting>
  <conditionalFormatting sqref="I181">
    <cfRule type="cellIs" dxfId="434" priority="813" operator="equal">
      <formula>"X"</formula>
    </cfRule>
  </conditionalFormatting>
  <conditionalFormatting sqref="AG181">
    <cfRule type="cellIs" dxfId="433" priority="814" operator="equal">
      <formula>"X"</formula>
    </cfRule>
  </conditionalFormatting>
  <conditionalFormatting sqref="L181">
    <cfRule type="cellIs" dxfId="432" priority="812" operator="equal">
      <formula>"X"</formula>
    </cfRule>
  </conditionalFormatting>
  <conditionalFormatting sqref="O181">
    <cfRule type="cellIs" dxfId="431" priority="811" operator="equal">
      <formula>"X"</formula>
    </cfRule>
  </conditionalFormatting>
  <conditionalFormatting sqref="R181">
    <cfRule type="cellIs" dxfId="430" priority="810" operator="equal">
      <formula>"X"</formula>
    </cfRule>
  </conditionalFormatting>
  <conditionalFormatting sqref="AA181">
    <cfRule type="cellIs" dxfId="429" priority="808" operator="equal">
      <formula>"X"</formula>
    </cfRule>
  </conditionalFormatting>
  <conditionalFormatting sqref="H182">
    <cfRule type="containsText" dxfId="428" priority="782" stopIfTrue="1" operator="containsText" text="X">
      <formula>NOT(ISERROR(SEARCH("X",H182)))</formula>
    </cfRule>
  </conditionalFormatting>
  <conditionalFormatting sqref="I182">
    <cfRule type="cellIs" dxfId="427" priority="780" operator="equal">
      <formula>"X"</formula>
    </cfRule>
  </conditionalFormatting>
  <conditionalFormatting sqref="AD182">
    <cfRule type="cellIs" dxfId="426" priority="774" operator="equal">
      <formula>"X"</formula>
    </cfRule>
  </conditionalFormatting>
  <conditionalFormatting sqref="L182">
    <cfRule type="cellIs" dxfId="425" priority="779" operator="equal">
      <formula>"X"</formula>
    </cfRule>
  </conditionalFormatting>
  <conditionalFormatting sqref="O182">
    <cfRule type="cellIs" dxfId="424" priority="778" operator="equal">
      <formula>"X"</formula>
    </cfRule>
  </conditionalFormatting>
  <conditionalFormatting sqref="R182">
    <cfRule type="cellIs" dxfId="423" priority="777" operator="equal">
      <formula>"X"</formula>
    </cfRule>
  </conditionalFormatting>
  <conditionalFormatting sqref="X182">
    <cfRule type="cellIs" dxfId="422" priority="776" operator="equal">
      <formula>"X"</formula>
    </cfRule>
  </conditionalFormatting>
  <conditionalFormatting sqref="AA182">
    <cfRule type="cellIs" dxfId="421" priority="775" operator="equal">
      <formula>"X"</formula>
    </cfRule>
  </conditionalFormatting>
  <conditionalFormatting sqref="L183">
    <cfRule type="cellIs" dxfId="420" priority="749" operator="equal">
      <formula>"X"</formula>
    </cfRule>
  </conditionalFormatting>
  <conditionalFormatting sqref="O184">
    <cfRule type="cellIs" dxfId="419" priority="745" operator="equal">
      <formula>"X"</formula>
    </cfRule>
  </conditionalFormatting>
  <conditionalFormatting sqref="R184">
    <cfRule type="cellIs" dxfId="418" priority="741" operator="equal">
      <formula>"X"</formula>
    </cfRule>
  </conditionalFormatting>
  <conditionalFormatting sqref="AA184">
    <cfRule type="cellIs" dxfId="417" priority="737" operator="equal">
      <formula>"X"</formula>
    </cfRule>
  </conditionalFormatting>
  <conditionalFormatting sqref="I185">
    <cfRule type="cellIs" dxfId="416" priority="733" operator="equal">
      <formula>"X"</formula>
    </cfRule>
  </conditionalFormatting>
  <conditionalFormatting sqref="L185">
    <cfRule type="cellIs" dxfId="415" priority="732" operator="equal">
      <formula>"X"</formula>
    </cfRule>
  </conditionalFormatting>
  <conditionalFormatting sqref="O185">
    <cfRule type="cellIs" dxfId="414" priority="731" operator="equal">
      <formula>"X"</formula>
    </cfRule>
  </conditionalFormatting>
  <conditionalFormatting sqref="R185">
    <cfRule type="cellIs" dxfId="413" priority="730" operator="equal">
      <formula>"X"</formula>
    </cfRule>
  </conditionalFormatting>
  <conditionalFormatting sqref="AG191">
    <cfRule type="cellIs" dxfId="412" priority="717" operator="equal">
      <formula>"X"</formula>
    </cfRule>
  </conditionalFormatting>
  <conditionalFormatting sqref="AJ191">
    <cfRule type="cellIs" dxfId="411" priority="685" operator="equal">
      <formula>"X"</formula>
    </cfRule>
  </conditionalFormatting>
  <conditionalFormatting sqref="AG192">
    <cfRule type="cellIs" dxfId="410" priority="681" operator="equal">
      <formula>"X"</formula>
    </cfRule>
  </conditionalFormatting>
  <conditionalFormatting sqref="I79">
    <cfRule type="cellIs" dxfId="409" priority="677" operator="equal">
      <formula>"X"</formula>
    </cfRule>
  </conditionalFormatting>
  <conditionalFormatting sqref="H124">
    <cfRule type="containsText" dxfId="408" priority="676" stopIfTrue="1" operator="containsText" text="X">
      <formula>NOT(ISERROR(SEARCH("X",H124)))</formula>
    </cfRule>
  </conditionalFormatting>
  <conditionalFormatting sqref="H121">
    <cfRule type="containsText" dxfId="407" priority="675" stopIfTrue="1" operator="containsText" text="X">
      <formula>NOT(ISERROR(SEARCH("X",H121)))</formula>
    </cfRule>
  </conditionalFormatting>
  <conditionalFormatting sqref="I124">
    <cfRule type="cellIs" dxfId="406" priority="575" operator="equal">
      <formula>"X"</formula>
    </cfRule>
  </conditionalFormatting>
  <conditionalFormatting sqref="AG121">
    <cfRule type="cellIs" dxfId="405" priority="674" operator="equal">
      <formula>"X"</formula>
    </cfRule>
  </conditionalFormatting>
  <conditionalFormatting sqref="AI121">
    <cfRule type="expression" dxfId="404" priority="671">
      <formula>AND($H121="X",AG$17&lt;&gt;0)</formula>
    </cfRule>
    <cfRule type="expression" dxfId="403" priority="672">
      <formula>AND(AH121&lt;&gt;0,AG$17&lt;&gt;0)</formula>
    </cfRule>
    <cfRule type="expression" dxfId="402" priority="673">
      <formula>OR(AH121=0,AG$17=0)</formula>
    </cfRule>
  </conditionalFormatting>
  <conditionalFormatting sqref="AG124">
    <cfRule type="cellIs" dxfId="401" priority="664" operator="equal">
      <formula>"X"</formula>
    </cfRule>
  </conditionalFormatting>
  <conditionalFormatting sqref="AD121">
    <cfRule type="cellIs" dxfId="400" priority="654" operator="equal">
      <formula>"X"</formula>
    </cfRule>
  </conditionalFormatting>
  <conditionalFormatting sqref="AF121">
    <cfRule type="expression" dxfId="399" priority="651">
      <formula>AND($H121="X",AD$17&lt;&gt;0)</formula>
    </cfRule>
    <cfRule type="expression" dxfId="398" priority="652">
      <formula>AND(AE121&lt;&gt;0,AD$17&lt;&gt;0)</formula>
    </cfRule>
    <cfRule type="expression" dxfId="397" priority="653">
      <formula>OR(AE121=0,AD$17=0)</formula>
    </cfRule>
  </conditionalFormatting>
  <conditionalFormatting sqref="AD124">
    <cfRule type="cellIs" dxfId="396" priority="644" operator="equal">
      <formula>"X"</formula>
    </cfRule>
  </conditionalFormatting>
  <conditionalFormatting sqref="L121">
    <cfRule type="cellIs" dxfId="395" priority="634" operator="equal">
      <formula>"X"</formula>
    </cfRule>
  </conditionalFormatting>
  <conditionalFormatting sqref="O121">
    <cfRule type="cellIs" dxfId="394" priority="633" operator="equal">
      <formula>"X"</formula>
    </cfRule>
  </conditionalFormatting>
  <conditionalFormatting sqref="R121">
    <cfRule type="cellIs" dxfId="393" priority="632" operator="equal">
      <formula>"X"</formula>
    </cfRule>
  </conditionalFormatting>
  <conditionalFormatting sqref="X121">
    <cfRule type="cellIs" dxfId="392" priority="631" operator="equal">
      <formula>"X"</formula>
    </cfRule>
  </conditionalFormatting>
  <conditionalFormatting sqref="AA121">
    <cfRule type="cellIs" dxfId="391" priority="630" operator="equal">
      <formula>"X"</formula>
    </cfRule>
  </conditionalFormatting>
  <conditionalFormatting sqref="K121">
    <cfRule type="expression" dxfId="390" priority="627">
      <formula>AND($H121="X",I$17&lt;&gt;0)</formula>
    </cfRule>
    <cfRule type="expression" dxfId="389" priority="628">
      <formula>AND(J121&lt;&gt;0,I$17&lt;&gt;0)</formula>
    </cfRule>
    <cfRule type="expression" dxfId="388" priority="629">
      <formula>OR(J121=0,I$17=0)</formula>
    </cfRule>
  </conditionalFormatting>
  <conditionalFormatting sqref="N121">
    <cfRule type="expression" dxfId="387" priority="624">
      <formula>AND($H121="X",L$17&lt;&gt;0)</formula>
    </cfRule>
    <cfRule type="expression" dxfId="386" priority="625">
      <formula>AND(M121&lt;&gt;0,L$17&lt;&gt;0)</formula>
    </cfRule>
    <cfRule type="expression" dxfId="385" priority="626">
      <formula>OR(M121=0,L$17=0)</formula>
    </cfRule>
  </conditionalFormatting>
  <conditionalFormatting sqref="Q121">
    <cfRule type="expression" dxfId="384" priority="621">
      <formula>AND($H121="X",O$17&lt;&gt;0)</formula>
    </cfRule>
    <cfRule type="expression" dxfId="383" priority="622">
      <formula>AND(P121&lt;&gt;0,O$17&lt;&gt;0)</formula>
    </cfRule>
    <cfRule type="expression" dxfId="382" priority="623">
      <formula>OR(P121=0,O$17=0)</formula>
    </cfRule>
  </conditionalFormatting>
  <conditionalFormatting sqref="T121">
    <cfRule type="expression" dxfId="381" priority="618">
      <formula>AND($H121="X",R$17&lt;&gt;0)</formula>
    </cfRule>
    <cfRule type="expression" dxfId="380" priority="619">
      <formula>AND(S121&lt;&gt;0,R$17&lt;&gt;0)</formula>
    </cfRule>
    <cfRule type="expression" dxfId="379" priority="620">
      <formula>OR(S121=0,R$17=0)</formula>
    </cfRule>
  </conditionalFormatting>
  <conditionalFormatting sqref="Z121">
    <cfRule type="expression" dxfId="378" priority="615">
      <formula>AND($H121="X",X$17&lt;&gt;0)</formula>
    </cfRule>
    <cfRule type="expression" dxfId="377" priority="616">
      <formula>AND(Y121&lt;&gt;0,X$17&lt;&gt;0)</formula>
    </cfRule>
    <cfRule type="expression" dxfId="376" priority="617">
      <formula>OR(Y121=0,X$17=0)</formula>
    </cfRule>
  </conditionalFormatting>
  <conditionalFormatting sqref="AC121">
    <cfRule type="expression" dxfId="375" priority="612">
      <formula>AND($H121="X",AA$17&lt;&gt;0)</formula>
    </cfRule>
    <cfRule type="expression" dxfId="374" priority="613">
      <formula>AND(AB121&lt;&gt;0,AA$17&lt;&gt;0)</formula>
    </cfRule>
    <cfRule type="expression" dxfId="373" priority="614">
      <formula>OR(AB121=0,AA$17=0)</formula>
    </cfRule>
  </conditionalFormatting>
  <conditionalFormatting sqref="L124">
    <cfRule type="cellIs" dxfId="372" priority="574" operator="equal">
      <formula>"X"</formula>
    </cfRule>
  </conditionalFormatting>
  <conditionalFormatting sqref="O124">
    <cfRule type="cellIs" dxfId="371" priority="573" operator="equal">
      <formula>"X"</formula>
    </cfRule>
  </conditionalFormatting>
  <conditionalFormatting sqref="R124">
    <cfRule type="cellIs" dxfId="370" priority="572" operator="equal">
      <formula>"X"</formula>
    </cfRule>
  </conditionalFormatting>
  <conditionalFormatting sqref="X124">
    <cfRule type="cellIs" dxfId="369" priority="571" operator="equal">
      <formula>"X"</formula>
    </cfRule>
  </conditionalFormatting>
  <conditionalFormatting sqref="AA124">
    <cfRule type="cellIs" dxfId="368" priority="570" operator="equal">
      <formula>"X"</formula>
    </cfRule>
  </conditionalFormatting>
  <conditionalFormatting sqref="I121">
    <cfRule type="cellIs" dxfId="367" priority="515" operator="equal">
      <formula>"X"</formula>
    </cfRule>
  </conditionalFormatting>
  <conditionalFormatting sqref="K122">
    <cfRule type="expression" dxfId="366" priority="512">
      <formula>AND($H122="X",I$17&lt;&gt;0)</formula>
    </cfRule>
    <cfRule type="expression" dxfId="365" priority="513">
      <formula>AND(J122&lt;&gt;0,I$17&lt;&gt;0)</formula>
    </cfRule>
    <cfRule type="expression" dxfId="364" priority="514">
      <formula>OR(J122=0,I$17=0)</formula>
    </cfRule>
  </conditionalFormatting>
  <conditionalFormatting sqref="K123">
    <cfRule type="expression" dxfId="363" priority="509">
      <formula>AND($H123="X",I$17&lt;&gt;0)</formula>
    </cfRule>
    <cfRule type="expression" dxfId="362" priority="510">
      <formula>AND(J123&lt;&gt;0,I$17&lt;&gt;0)</formula>
    </cfRule>
    <cfRule type="expression" dxfId="361" priority="511">
      <formula>OR(J123=0,I$17=0)</formula>
    </cfRule>
  </conditionalFormatting>
  <conditionalFormatting sqref="K124">
    <cfRule type="expression" dxfId="360" priority="506">
      <formula>AND($H124="X",I$17&lt;&gt;0)</formula>
    </cfRule>
    <cfRule type="expression" dxfId="359" priority="507">
      <formula>AND(J124&lt;&gt;0,I$17&lt;&gt;0)</formula>
    </cfRule>
    <cfRule type="expression" dxfId="358" priority="508">
      <formula>OR(J124=0,I$17=0)</formula>
    </cfRule>
  </conditionalFormatting>
  <conditionalFormatting sqref="K125">
    <cfRule type="expression" dxfId="357" priority="503">
      <formula>AND($H125="X",I$17&lt;&gt;0)</formula>
    </cfRule>
    <cfRule type="expression" dxfId="356" priority="504">
      <formula>AND(J125&lt;&gt;0,I$17&lt;&gt;0)</formula>
    </cfRule>
    <cfRule type="expression" dxfId="355" priority="505">
      <formula>OR(J125=0,I$17=0)</formula>
    </cfRule>
  </conditionalFormatting>
  <conditionalFormatting sqref="K126">
    <cfRule type="expression" dxfId="354" priority="500">
      <formula>AND($H126="X",I$17&lt;&gt;0)</formula>
    </cfRule>
    <cfRule type="expression" dxfId="353" priority="501">
      <formula>AND(J126&lt;&gt;0,I$17&lt;&gt;0)</formula>
    </cfRule>
    <cfRule type="expression" dxfId="352" priority="502">
      <formula>OR(J126=0,I$17=0)</formula>
    </cfRule>
  </conditionalFormatting>
  <conditionalFormatting sqref="N122">
    <cfRule type="expression" dxfId="351" priority="497">
      <formula>AND($H122="X",L$17&lt;&gt;0)</formula>
    </cfRule>
    <cfRule type="expression" dxfId="350" priority="498">
      <formula>AND(M122&lt;&gt;0,L$17&lt;&gt;0)</formula>
    </cfRule>
    <cfRule type="expression" dxfId="349" priority="499">
      <formula>OR(M122=0,L$17=0)</formula>
    </cfRule>
  </conditionalFormatting>
  <conditionalFormatting sqref="N123">
    <cfRule type="expression" dxfId="348" priority="494">
      <formula>AND($H123="X",L$17&lt;&gt;0)</formula>
    </cfRule>
    <cfRule type="expression" dxfId="347" priority="495">
      <formula>AND(M123&lt;&gt;0,L$17&lt;&gt;0)</formula>
    </cfRule>
    <cfRule type="expression" dxfId="346" priority="496">
      <formula>OR(M123=0,L$17=0)</formula>
    </cfRule>
  </conditionalFormatting>
  <conditionalFormatting sqref="N124">
    <cfRule type="expression" dxfId="345" priority="491">
      <formula>AND($H124="X",L$17&lt;&gt;0)</formula>
    </cfRule>
    <cfRule type="expression" dxfId="344" priority="492">
      <formula>AND(M124&lt;&gt;0,L$17&lt;&gt;0)</formula>
    </cfRule>
    <cfRule type="expression" dxfId="343" priority="493">
      <formula>OR(M124=0,L$17=0)</formula>
    </cfRule>
  </conditionalFormatting>
  <conditionalFormatting sqref="N125">
    <cfRule type="expression" dxfId="342" priority="488">
      <formula>AND($H125="X",L$17&lt;&gt;0)</formula>
    </cfRule>
    <cfRule type="expression" dxfId="341" priority="489">
      <formula>AND(M125&lt;&gt;0,L$17&lt;&gt;0)</formula>
    </cfRule>
    <cfRule type="expression" dxfId="340" priority="490">
      <formula>OR(M125=0,L$17=0)</formula>
    </cfRule>
  </conditionalFormatting>
  <conditionalFormatting sqref="N126">
    <cfRule type="expression" dxfId="339" priority="485">
      <formula>AND($H126="X",L$17&lt;&gt;0)</formula>
    </cfRule>
    <cfRule type="expression" dxfId="338" priority="486">
      <formula>AND(M126&lt;&gt;0,L$17&lt;&gt;0)</formula>
    </cfRule>
    <cfRule type="expression" dxfId="337" priority="487">
      <formula>OR(M126=0,L$17=0)</formula>
    </cfRule>
  </conditionalFormatting>
  <conditionalFormatting sqref="Q122">
    <cfRule type="expression" dxfId="336" priority="482">
      <formula>AND($H122="X",O$17&lt;&gt;0)</formula>
    </cfRule>
    <cfRule type="expression" dxfId="335" priority="483">
      <formula>AND(P122&lt;&gt;0,O$17&lt;&gt;0)</formula>
    </cfRule>
    <cfRule type="expression" dxfId="334" priority="484">
      <formula>OR(P122=0,O$17=0)</formula>
    </cfRule>
  </conditionalFormatting>
  <conditionalFormatting sqref="Q123">
    <cfRule type="expression" dxfId="333" priority="479">
      <formula>AND($H123="X",O$17&lt;&gt;0)</formula>
    </cfRule>
    <cfRule type="expression" dxfId="332" priority="480">
      <formula>AND(P123&lt;&gt;0,O$17&lt;&gt;0)</formula>
    </cfRule>
    <cfRule type="expression" dxfId="331" priority="481">
      <formula>OR(P123=0,O$17=0)</formula>
    </cfRule>
  </conditionalFormatting>
  <conditionalFormatting sqref="Q124">
    <cfRule type="expression" dxfId="330" priority="476">
      <formula>AND($H124="X",O$17&lt;&gt;0)</formula>
    </cfRule>
    <cfRule type="expression" dxfId="329" priority="477">
      <formula>AND(P124&lt;&gt;0,O$17&lt;&gt;0)</formula>
    </cfRule>
    <cfRule type="expression" dxfId="328" priority="478">
      <formula>OR(P124=0,O$17=0)</formula>
    </cfRule>
  </conditionalFormatting>
  <conditionalFormatting sqref="Q125">
    <cfRule type="expression" dxfId="327" priority="473">
      <formula>AND($H125="X",O$17&lt;&gt;0)</formula>
    </cfRule>
    <cfRule type="expression" dxfId="326" priority="474">
      <formula>AND(P125&lt;&gt;0,O$17&lt;&gt;0)</formula>
    </cfRule>
    <cfRule type="expression" dxfId="325" priority="475">
      <formula>OR(P125=0,O$17=0)</formula>
    </cfRule>
  </conditionalFormatting>
  <conditionalFormatting sqref="Q126">
    <cfRule type="expression" dxfId="324" priority="470">
      <formula>AND($H126="X",O$17&lt;&gt;0)</formula>
    </cfRule>
    <cfRule type="expression" dxfId="323" priority="471">
      <formula>AND(P126&lt;&gt;0,O$17&lt;&gt;0)</formula>
    </cfRule>
    <cfRule type="expression" dxfId="322" priority="472">
      <formula>OR(P126=0,O$17=0)</formula>
    </cfRule>
  </conditionalFormatting>
  <conditionalFormatting sqref="T122">
    <cfRule type="expression" dxfId="321" priority="467">
      <formula>AND($H122="X",R$17&lt;&gt;0)</formula>
    </cfRule>
    <cfRule type="expression" dxfId="320" priority="468">
      <formula>AND(S122&lt;&gt;0,R$17&lt;&gt;0)</formula>
    </cfRule>
    <cfRule type="expression" dxfId="319" priority="469">
      <formula>OR(S122=0,R$17=0)</formula>
    </cfRule>
  </conditionalFormatting>
  <conditionalFormatting sqref="T123">
    <cfRule type="expression" dxfId="318" priority="464">
      <formula>AND($H123="X",R$17&lt;&gt;0)</formula>
    </cfRule>
    <cfRule type="expression" dxfId="317" priority="465">
      <formula>AND(S123&lt;&gt;0,R$17&lt;&gt;0)</formula>
    </cfRule>
    <cfRule type="expression" dxfId="316" priority="466">
      <formula>OR(S123=0,R$17=0)</formula>
    </cfRule>
  </conditionalFormatting>
  <conditionalFormatting sqref="T124">
    <cfRule type="expression" dxfId="315" priority="461">
      <formula>AND($H124="X",R$17&lt;&gt;0)</formula>
    </cfRule>
    <cfRule type="expression" dxfId="314" priority="462">
      <formula>AND(S124&lt;&gt;0,R$17&lt;&gt;0)</formula>
    </cfRule>
    <cfRule type="expression" dxfId="313" priority="463">
      <formula>OR(S124=0,R$17=0)</formula>
    </cfRule>
  </conditionalFormatting>
  <conditionalFormatting sqref="T125">
    <cfRule type="expression" dxfId="312" priority="458">
      <formula>AND($H125="X",R$17&lt;&gt;0)</formula>
    </cfRule>
    <cfRule type="expression" dxfId="311" priority="459">
      <formula>AND(S125&lt;&gt;0,R$17&lt;&gt;0)</formula>
    </cfRule>
    <cfRule type="expression" dxfId="310" priority="460">
      <formula>OR(S125=0,R$17=0)</formula>
    </cfRule>
  </conditionalFormatting>
  <conditionalFormatting sqref="T126">
    <cfRule type="expression" dxfId="309" priority="455">
      <formula>AND($H126="X",R$17&lt;&gt;0)</formula>
    </cfRule>
    <cfRule type="expression" dxfId="308" priority="456">
      <formula>AND(S126&lt;&gt;0,R$17&lt;&gt;0)</formula>
    </cfRule>
    <cfRule type="expression" dxfId="307" priority="457">
      <formula>OR(S126=0,R$17=0)</formula>
    </cfRule>
  </conditionalFormatting>
  <conditionalFormatting sqref="Z122">
    <cfRule type="expression" dxfId="306" priority="452">
      <formula>AND($H122="X",X$17&lt;&gt;0)</formula>
    </cfRule>
    <cfRule type="expression" dxfId="305" priority="453">
      <formula>AND(Y122&lt;&gt;0,X$17&lt;&gt;0)</formula>
    </cfRule>
    <cfRule type="expression" dxfId="304" priority="454">
      <formula>OR(Y122=0,X$17=0)</formula>
    </cfRule>
  </conditionalFormatting>
  <conditionalFormatting sqref="Z123">
    <cfRule type="expression" dxfId="303" priority="449">
      <formula>AND($H123="X",X$17&lt;&gt;0)</formula>
    </cfRule>
    <cfRule type="expression" dxfId="302" priority="450">
      <formula>AND(Y123&lt;&gt;0,X$17&lt;&gt;0)</formula>
    </cfRule>
    <cfRule type="expression" dxfId="301" priority="451">
      <formula>OR(Y123=0,X$17=0)</formula>
    </cfRule>
  </conditionalFormatting>
  <conditionalFormatting sqref="Z124">
    <cfRule type="expression" dxfId="300" priority="446">
      <formula>AND($H124="X",X$17&lt;&gt;0)</formula>
    </cfRule>
    <cfRule type="expression" dxfId="299" priority="447">
      <formula>AND(Y124&lt;&gt;0,X$17&lt;&gt;0)</formula>
    </cfRule>
    <cfRule type="expression" dxfId="298" priority="448">
      <formula>OR(Y124=0,X$17=0)</formula>
    </cfRule>
  </conditionalFormatting>
  <conditionalFormatting sqref="Z125">
    <cfRule type="expression" dxfId="297" priority="443">
      <formula>AND($H125="X",X$17&lt;&gt;0)</formula>
    </cfRule>
    <cfRule type="expression" dxfId="296" priority="444">
      <formula>AND(Y125&lt;&gt;0,X$17&lt;&gt;0)</formula>
    </cfRule>
    <cfRule type="expression" dxfId="295" priority="445">
      <formula>OR(Y125=0,X$17=0)</formula>
    </cfRule>
  </conditionalFormatting>
  <conditionalFormatting sqref="Z126">
    <cfRule type="expression" dxfId="294" priority="440">
      <formula>AND($H126="X",X$17&lt;&gt;0)</formula>
    </cfRule>
    <cfRule type="expression" dxfId="293" priority="441">
      <formula>AND(Y126&lt;&gt;0,X$17&lt;&gt;0)</formula>
    </cfRule>
    <cfRule type="expression" dxfId="292" priority="442">
      <formula>OR(Y126=0,X$17=0)</formula>
    </cfRule>
  </conditionalFormatting>
  <conditionalFormatting sqref="AC122">
    <cfRule type="expression" dxfId="291" priority="437">
      <formula>AND($H122="X",AA$17&lt;&gt;0)</formula>
    </cfRule>
    <cfRule type="expression" dxfId="290" priority="438">
      <formula>AND(AB122&lt;&gt;0,AA$17&lt;&gt;0)</formula>
    </cfRule>
    <cfRule type="expression" dxfId="289" priority="439">
      <formula>OR(AB122=0,AA$17=0)</formula>
    </cfRule>
  </conditionalFormatting>
  <conditionalFormatting sqref="AC123">
    <cfRule type="expression" dxfId="288" priority="434">
      <formula>AND($H123="X",AA$17&lt;&gt;0)</formula>
    </cfRule>
    <cfRule type="expression" dxfId="287" priority="435">
      <formula>AND(AB123&lt;&gt;0,AA$17&lt;&gt;0)</formula>
    </cfRule>
    <cfRule type="expression" dxfId="286" priority="436">
      <formula>OR(AB123=0,AA$17=0)</formula>
    </cfRule>
  </conditionalFormatting>
  <conditionalFormatting sqref="AC124">
    <cfRule type="expression" dxfId="285" priority="431">
      <formula>AND($H124="X",AA$17&lt;&gt;0)</formula>
    </cfRule>
    <cfRule type="expression" dxfId="284" priority="432">
      <formula>AND(AB124&lt;&gt;0,AA$17&lt;&gt;0)</formula>
    </cfRule>
    <cfRule type="expression" dxfId="283" priority="433">
      <formula>OR(AB124=0,AA$17=0)</formula>
    </cfRule>
  </conditionalFormatting>
  <conditionalFormatting sqref="AC125">
    <cfRule type="expression" dxfId="282" priority="428">
      <formula>AND($H125="X",AA$17&lt;&gt;0)</formula>
    </cfRule>
    <cfRule type="expression" dxfId="281" priority="429">
      <formula>AND(AB125&lt;&gt;0,AA$17&lt;&gt;0)</formula>
    </cfRule>
    <cfRule type="expression" dxfId="280" priority="430">
      <formula>OR(AB125=0,AA$17=0)</formula>
    </cfRule>
  </conditionalFormatting>
  <conditionalFormatting sqref="AC126">
    <cfRule type="expression" dxfId="279" priority="425">
      <formula>AND($H126="X",AA$17&lt;&gt;0)</formula>
    </cfRule>
    <cfRule type="expression" dxfId="278" priority="426">
      <formula>AND(AB126&lt;&gt;0,AA$17&lt;&gt;0)</formula>
    </cfRule>
    <cfRule type="expression" dxfId="277" priority="427">
      <formula>OR(AB126=0,AA$17=0)</formula>
    </cfRule>
  </conditionalFormatting>
  <conditionalFormatting sqref="AF122">
    <cfRule type="expression" dxfId="276" priority="422">
      <formula>AND($H122="X",AD$17&lt;&gt;0)</formula>
    </cfRule>
    <cfRule type="expression" dxfId="275" priority="423">
      <formula>AND(AE122&lt;&gt;0,AD$17&lt;&gt;0)</formula>
    </cfRule>
    <cfRule type="expression" dxfId="274" priority="424">
      <formula>OR(AE122=0,AD$17=0)</formula>
    </cfRule>
  </conditionalFormatting>
  <conditionalFormatting sqref="AF123">
    <cfRule type="expression" dxfId="273" priority="419">
      <formula>AND($H123="X",AD$17&lt;&gt;0)</formula>
    </cfRule>
    <cfRule type="expression" dxfId="272" priority="420">
      <formula>AND(AE123&lt;&gt;0,AD$17&lt;&gt;0)</formula>
    </cfRule>
    <cfRule type="expression" dxfId="271" priority="421">
      <formula>OR(AE123=0,AD$17=0)</formula>
    </cfRule>
  </conditionalFormatting>
  <conditionalFormatting sqref="AF124">
    <cfRule type="expression" dxfId="270" priority="416">
      <formula>AND($H124="X",AD$17&lt;&gt;0)</formula>
    </cfRule>
    <cfRule type="expression" dxfId="269" priority="417">
      <formula>AND(AE124&lt;&gt;0,AD$17&lt;&gt;0)</formula>
    </cfRule>
    <cfRule type="expression" dxfId="268" priority="418">
      <formula>OR(AE124=0,AD$17=0)</formula>
    </cfRule>
  </conditionalFormatting>
  <conditionalFormatting sqref="AF125">
    <cfRule type="expression" dxfId="267" priority="413">
      <formula>AND($H125="X",AD$17&lt;&gt;0)</formula>
    </cfRule>
    <cfRule type="expression" dxfId="266" priority="414">
      <formula>AND(AE125&lt;&gt;0,AD$17&lt;&gt;0)</formula>
    </cfRule>
    <cfRule type="expression" dxfId="265" priority="415">
      <formula>OR(AE125=0,AD$17=0)</formula>
    </cfRule>
  </conditionalFormatting>
  <conditionalFormatting sqref="AF126">
    <cfRule type="expression" dxfId="264" priority="410">
      <formula>AND($H126="X",AD$17&lt;&gt;0)</formula>
    </cfRule>
    <cfRule type="expression" dxfId="263" priority="411">
      <formula>AND(AE126&lt;&gt;0,AD$17&lt;&gt;0)</formula>
    </cfRule>
    <cfRule type="expression" dxfId="262" priority="412">
      <formula>OR(AE126=0,AD$17=0)</formula>
    </cfRule>
  </conditionalFormatting>
  <conditionalFormatting sqref="AI122">
    <cfRule type="expression" dxfId="261" priority="407">
      <formula>AND($H122="X",AG$17&lt;&gt;0)</formula>
    </cfRule>
    <cfRule type="expression" dxfId="260" priority="408">
      <formula>AND(AH122&lt;&gt;0,AG$17&lt;&gt;0)</formula>
    </cfRule>
    <cfRule type="expression" dxfId="259" priority="409">
      <formula>OR(AH122=0,AG$17=0)</formula>
    </cfRule>
  </conditionalFormatting>
  <conditionalFormatting sqref="AI123">
    <cfRule type="expression" dxfId="258" priority="404">
      <formula>AND($H123="X",AG$17&lt;&gt;0)</formula>
    </cfRule>
    <cfRule type="expression" dxfId="257" priority="405">
      <formula>AND(AH123&lt;&gt;0,AG$17&lt;&gt;0)</formula>
    </cfRule>
    <cfRule type="expression" dxfId="256" priority="406">
      <formula>OR(AH123=0,AG$17=0)</formula>
    </cfRule>
  </conditionalFormatting>
  <conditionalFormatting sqref="AI124">
    <cfRule type="expression" dxfId="255" priority="401">
      <formula>AND($H124="X",AG$17&lt;&gt;0)</formula>
    </cfRule>
    <cfRule type="expression" dxfId="254" priority="402">
      <formula>AND(AH124&lt;&gt;0,AG$17&lt;&gt;0)</formula>
    </cfRule>
    <cfRule type="expression" dxfId="253" priority="403">
      <formula>OR(AH124=0,AG$17=0)</formula>
    </cfRule>
  </conditionalFormatting>
  <conditionalFormatting sqref="AI125">
    <cfRule type="expression" dxfId="252" priority="398">
      <formula>AND($H125="X",AG$17&lt;&gt;0)</formula>
    </cfRule>
    <cfRule type="expression" dxfId="251" priority="399">
      <formula>AND(AH125&lt;&gt;0,AG$17&lt;&gt;0)</formula>
    </cfRule>
    <cfRule type="expression" dxfId="250" priority="400">
      <formula>OR(AH125=0,AG$17=0)</formula>
    </cfRule>
  </conditionalFormatting>
  <conditionalFormatting sqref="AI126">
    <cfRule type="expression" dxfId="249" priority="395">
      <formula>AND($H126="X",AG$17&lt;&gt;0)</formula>
    </cfRule>
    <cfRule type="expression" dxfId="248" priority="396">
      <formula>AND(AH126&lt;&gt;0,AG$17&lt;&gt;0)</formula>
    </cfRule>
    <cfRule type="expression" dxfId="247" priority="397">
      <formula>OR(AH126=0,AG$17=0)</formula>
    </cfRule>
  </conditionalFormatting>
  <conditionalFormatting sqref="H160">
    <cfRule type="containsText" dxfId="246" priority="394" stopIfTrue="1" operator="containsText" text="X">
      <formula>NOT(ISERROR(SEARCH("X",H160)))</formula>
    </cfRule>
  </conditionalFormatting>
  <conditionalFormatting sqref="I160">
    <cfRule type="cellIs" dxfId="245" priority="393" operator="equal">
      <formula>"X"</formula>
    </cfRule>
  </conditionalFormatting>
  <conditionalFormatting sqref="L160">
    <cfRule type="cellIs" dxfId="244" priority="392" operator="equal">
      <formula>"X"</formula>
    </cfRule>
  </conditionalFormatting>
  <conditionalFormatting sqref="O160">
    <cfRule type="cellIs" dxfId="243" priority="391" operator="equal">
      <formula>"X"</formula>
    </cfRule>
  </conditionalFormatting>
  <conditionalFormatting sqref="R160">
    <cfRule type="cellIs" dxfId="242" priority="390" operator="equal">
      <formula>"X"</formula>
    </cfRule>
  </conditionalFormatting>
  <conditionalFormatting sqref="X160">
    <cfRule type="cellIs" dxfId="241" priority="389" operator="equal">
      <formula>"X"</formula>
    </cfRule>
  </conditionalFormatting>
  <conditionalFormatting sqref="AA160">
    <cfRule type="cellIs" dxfId="240" priority="388" operator="equal">
      <formula>"X"</formula>
    </cfRule>
  </conditionalFormatting>
  <conditionalFormatting sqref="AG160">
    <cfRule type="cellIs" dxfId="239" priority="387" operator="equal">
      <formula>"X"</formula>
    </cfRule>
  </conditionalFormatting>
  <conditionalFormatting sqref="O169">
    <cfRule type="cellIs" dxfId="238" priority="386" operator="equal">
      <formula>"X"</formula>
    </cfRule>
  </conditionalFormatting>
  <conditionalFormatting sqref="O171">
    <cfRule type="cellIs" dxfId="237" priority="385" operator="equal">
      <formula>"X"</formula>
    </cfRule>
  </conditionalFormatting>
  <conditionalFormatting sqref="R169">
    <cfRule type="cellIs" dxfId="236" priority="384" operator="equal">
      <formula>"X"</formula>
    </cfRule>
  </conditionalFormatting>
  <conditionalFormatting sqref="R171">
    <cfRule type="cellIs" dxfId="235" priority="383" operator="equal">
      <formula>"X"</formula>
    </cfRule>
  </conditionalFormatting>
  <conditionalFormatting sqref="X169">
    <cfRule type="cellIs" dxfId="234" priority="382" operator="equal">
      <formula>"X"</formula>
    </cfRule>
  </conditionalFormatting>
  <conditionalFormatting sqref="X171">
    <cfRule type="cellIs" dxfId="233" priority="381" operator="equal">
      <formula>"X"</formula>
    </cfRule>
  </conditionalFormatting>
  <conditionalFormatting sqref="AD169">
    <cfRule type="cellIs" dxfId="232" priority="380" operator="equal">
      <formula>"X"</formula>
    </cfRule>
  </conditionalFormatting>
  <conditionalFormatting sqref="AD171">
    <cfRule type="cellIs" dxfId="231" priority="379" operator="equal">
      <formula>"X"</formula>
    </cfRule>
  </conditionalFormatting>
  <conditionalFormatting sqref="AG169">
    <cfRule type="cellIs" dxfId="230" priority="378" operator="equal">
      <formula>"X"</formula>
    </cfRule>
  </conditionalFormatting>
  <conditionalFormatting sqref="AG171">
    <cfRule type="cellIs" dxfId="229" priority="377" operator="equal">
      <formula>"X"</formula>
    </cfRule>
  </conditionalFormatting>
  <conditionalFormatting sqref="AA169">
    <cfRule type="cellIs" dxfId="228" priority="376" operator="equal">
      <formula>"X"</formula>
    </cfRule>
  </conditionalFormatting>
  <conditionalFormatting sqref="AA171">
    <cfRule type="cellIs" dxfId="227" priority="375" operator="equal">
      <formula>"X"</formula>
    </cfRule>
  </conditionalFormatting>
  <conditionalFormatting sqref="H23">
    <cfRule type="cellIs" dxfId="226" priority="374" operator="equal">
      <formula>"X"</formula>
    </cfRule>
  </conditionalFormatting>
  <conditionalFormatting sqref="H24">
    <cfRule type="cellIs" dxfId="225" priority="373" operator="equal">
      <formula>"x"</formula>
    </cfRule>
  </conditionalFormatting>
  <conditionalFormatting sqref="H25">
    <cfRule type="cellIs" dxfId="224" priority="372" operator="equal">
      <formula>"x"</formula>
    </cfRule>
  </conditionalFormatting>
  <conditionalFormatting sqref="H30">
    <cfRule type="containsText" dxfId="223" priority="371" stopIfTrue="1" operator="containsText" text="X">
      <formula>NOT(ISERROR(SEARCH("X",H30)))</formula>
    </cfRule>
  </conditionalFormatting>
  <conditionalFormatting sqref="H31">
    <cfRule type="containsText" dxfId="222" priority="370" stopIfTrue="1" operator="containsText" text="X">
      <formula>NOT(ISERROR(SEARCH("X",H31)))</formula>
    </cfRule>
  </conditionalFormatting>
  <conditionalFormatting sqref="H32:H34">
    <cfRule type="cellIs" dxfId="221" priority="369" operator="equal">
      <formula>"X"</formula>
    </cfRule>
  </conditionalFormatting>
  <conditionalFormatting sqref="H43">
    <cfRule type="cellIs" dxfId="220" priority="368" operator="equal">
      <formula>"X"</formula>
    </cfRule>
  </conditionalFormatting>
  <conditionalFormatting sqref="H44">
    <cfRule type="cellIs" dxfId="219" priority="367" operator="equal">
      <formula>"x"</formula>
    </cfRule>
  </conditionalFormatting>
  <conditionalFormatting sqref="H45">
    <cfRule type="cellIs" dxfId="218" priority="366" operator="equal">
      <formula>"x"</formula>
    </cfRule>
  </conditionalFormatting>
  <conditionalFormatting sqref="H46:H48">
    <cfRule type="containsText" dxfId="217" priority="365" stopIfTrue="1" operator="containsText" text="X">
      <formula>NOT(ISERROR(SEARCH("X",H46)))</formula>
    </cfRule>
  </conditionalFormatting>
  <conditionalFormatting sqref="H183">
    <cfRule type="containsText" dxfId="216" priority="364" stopIfTrue="1" operator="containsText" text="X">
      <formula>NOT(ISERROR(SEARCH("X",H183)))</formula>
    </cfRule>
  </conditionalFormatting>
  <conditionalFormatting sqref="H184">
    <cfRule type="containsText" dxfId="215" priority="363" stopIfTrue="1" operator="containsText" text="X">
      <formula>NOT(ISERROR(SEARCH("X",H184)))</formula>
    </cfRule>
  </conditionalFormatting>
  <conditionalFormatting sqref="H185">
    <cfRule type="containsText" dxfId="214" priority="362" stopIfTrue="1" operator="containsText" text="X">
      <formula>NOT(ISERROR(SEARCH("X",H185)))</formula>
    </cfRule>
  </conditionalFormatting>
  <conditionalFormatting sqref="H191">
    <cfRule type="containsText" dxfId="213" priority="361" stopIfTrue="1" operator="containsText" text="X">
      <formula>NOT(ISERROR(SEARCH("X",H191)))</formula>
    </cfRule>
  </conditionalFormatting>
  <conditionalFormatting sqref="H192">
    <cfRule type="containsText" dxfId="212" priority="360" stopIfTrue="1" operator="containsText" text="X">
      <formula>NOT(ISERROR(SEARCH("X",H192)))</formula>
    </cfRule>
  </conditionalFormatting>
  <conditionalFormatting sqref="I20:T20 X20:AL20">
    <cfRule type="cellIs" dxfId="211" priority="359" operator="equal">
      <formula>0</formula>
    </cfRule>
  </conditionalFormatting>
  <conditionalFormatting sqref="U47">
    <cfRule type="cellIs" dxfId="210" priority="339" operator="equal">
      <formula>"X"</formula>
    </cfRule>
  </conditionalFormatting>
  <conditionalFormatting sqref="U48">
    <cfRule type="cellIs" dxfId="209" priority="335" operator="equal">
      <formula>"X"</formula>
    </cfRule>
  </conditionalFormatting>
  <conditionalFormatting sqref="U43">
    <cfRule type="cellIs" dxfId="208" priority="358" operator="equal">
      <formula>"X"</formula>
    </cfRule>
  </conditionalFormatting>
  <conditionalFormatting sqref="W114 W181:W182 W184:W185 W138 W155:W175 W140:W149">
    <cfRule type="expression" dxfId="207" priority="355">
      <formula>AND($H114="X",U$17&lt;&gt;0)</formula>
    </cfRule>
    <cfRule type="expression" dxfId="206" priority="356">
      <formula>AND(V114&lt;&gt;0,U$17&lt;&gt;0)</formula>
    </cfRule>
    <cfRule type="expression" dxfId="205" priority="357">
      <formula>OR(V114=0,U$17=0)</formula>
    </cfRule>
  </conditionalFormatting>
  <conditionalFormatting sqref="W43">
    <cfRule type="expression" dxfId="204" priority="352">
      <formula>AND($H43="X",U$17&lt;&gt;0)</formula>
    </cfRule>
    <cfRule type="expression" dxfId="203" priority="353">
      <formula>AND(V43&lt;&gt;0,U$17&lt;&gt;0)</formula>
    </cfRule>
    <cfRule type="expression" dxfId="202" priority="354">
      <formula>OR(V43=0,U$17=0)</formula>
    </cfRule>
  </conditionalFormatting>
  <conditionalFormatting sqref="U44">
    <cfRule type="cellIs" dxfId="201" priority="351" operator="equal">
      <formula>"X"</formula>
    </cfRule>
  </conditionalFormatting>
  <conditionalFormatting sqref="U45">
    <cfRule type="cellIs" dxfId="200" priority="347" operator="equal">
      <formula>"X"</formula>
    </cfRule>
  </conditionalFormatting>
  <conditionalFormatting sqref="U46">
    <cfRule type="cellIs" dxfId="199" priority="343" operator="equal">
      <formula>"X"</formula>
    </cfRule>
  </conditionalFormatting>
  <conditionalFormatting sqref="U74">
    <cfRule type="cellIs" dxfId="198" priority="272" operator="equal">
      <formula>"X"</formula>
    </cfRule>
  </conditionalFormatting>
  <conditionalFormatting sqref="U58">
    <cfRule type="cellIs" dxfId="197" priority="331" operator="equal">
      <formula>"X"</formula>
    </cfRule>
  </conditionalFormatting>
  <conditionalFormatting sqref="W58">
    <cfRule type="expression" dxfId="196" priority="328">
      <formula>AND($H58="X",U$17&lt;&gt;0)</formula>
    </cfRule>
    <cfRule type="expression" dxfId="195" priority="329">
      <formula>AND(V58&lt;&gt;0,U$17&lt;&gt;0)</formula>
    </cfRule>
    <cfRule type="expression" dxfId="194" priority="330">
      <formula>OR(V58=0,U$17=0)</formula>
    </cfRule>
  </conditionalFormatting>
  <conditionalFormatting sqref="U59">
    <cfRule type="cellIs" dxfId="193" priority="327" operator="equal">
      <formula>"X"</formula>
    </cfRule>
  </conditionalFormatting>
  <conditionalFormatting sqref="U60">
    <cfRule type="cellIs" dxfId="192" priority="323" operator="equal">
      <formula>"X"</formula>
    </cfRule>
  </conditionalFormatting>
  <conditionalFormatting sqref="U61">
    <cfRule type="cellIs" dxfId="191" priority="319" operator="equal">
      <formula>"X"</formula>
    </cfRule>
  </conditionalFormatting>
  <conditionalFormatting sqref="U62">
    <cfRule type="cellIs" dxfId="190" priority="315" operator="equal">
      <formula>"X"</formula>
    </cfRule>
  </conditionalFormatting>
  <conditionalFormatting sqref="U63">
    <cfRule type="cellIs" dxfId="189" priority="311" operator="equal">
      <formula>"X"</formula>
    </cfRule>
  </conditionalFormatting>
  <conditionalFormatting sqref="U64">
    <cfRule type="cellIs" dxfId="188" priority="307" operator="equal">
      <formula>"X"</formula>
    </cfRule>
  </conditionalFormatting>
  <conditionalFormatting sqref="U65">
    <cfRule type="cellIs" dxfId="187" priority="303" operator="equal">
      <formula>"X"</formula>
    </cfRule>
  </conditionalFormatting>
  <conditionalFormatting sqref="U66">
    <cfRule type="cellIs" dxfId="186" priority="299" operator="equal">
      <formula>"X"</formula>
    </cfRule>
  </conditionalFormatting>
  <conditionalFormatting sqref="U67">
    <cfRule type="cellIs" dxfId="185" priority="295" operator="equal">
      <formula>"X"</formula>
    </cfRule>
  </conditionalFormatting>
  <conditionalFormatting sqref="U68">
    <cfRule type="cellIs" dxfId="184" priority="291" operator="equal">
      <formula>"X"</formula>
    </cfRule>
  </conditionalFormatting>
  <conditionalFormatting sqref="U75">
    <cfRule type="cellIs" dxfId="183" priority="268" operator="equal">
      <formula>"X"</formula>
    </cfRule>
  </conditionalFormatting>
  <conditionalFormatting sqref="U76">
    <cfRule type="cellIs" dxfId="182" priority="264" operator="equal">
      <formula>"X"</formula>
    </cfRule>
  </conditionalFormatting>
  <conditionalFormatting sqref="U77">
    <cfRule type="cellIs" dxfId="181" priority="260" operator="equal">
      <formula>"X"</formula>
    </cfRule>
  </conditionalFormatting>
  <conditionalFormatting sqref="U78">
    <cfRule type="cellIs" dxfId="180" priority="256" operator="equal">
      <formula>"X"</formula>
    </cfRule>
  </conditionalFormatting>
  <conditionalFormatting sqref="U79">
    <cfRule type="cellIs" dxfId="179" priority="252" operator="equal">
      <formula>"X"</formula>
    </cfRule>
  </conditionalFormatting>
  <conditionalFormatting sqref="U82">
    <cfRule type="cellIs" dxfId="178" priority="242" operator="equal">
      <formula>"X"</formula>
    </cfRule>
  </conditionalFormatting>
  <conditionalFormatting sqref="U85">
    <cfRule type="cellIs" dxfId="177" priority="232" operator="equal">
      <formula>"X"</formula>
    </cfRule>
  </conditionalFormatting>
  <conditionalFormatting sqref="U87">
    <cfRule type="cellIs" dxfId="176" priority="228" operator="equal">
      <formula>"X"</formula>
    </cfRule>
  </conditionalFormatting>
  <conditionalFormatting sqref="U93">
    <cfRule type="cellIs" dxfId="175" priority="224" operator="equal">
      <formula>"X"</formula>
    </cfRule>
  </conditionalFormatting>
  <conditionalFormatting sqref="W93">
    <cfRule type="expression" dxfId="174" priority="221">
      <formula>AND($H93="X",U$17&lt;&gt;0)</formula>
    </cfRule>
    <cfRule type="expression" dxfId="173" priority="222">
      <formula>AND(V93&lt;&gt;0,U$17&lt;&gt;0)</formula>
    </cfRule>
    <cfRule type="expression" dxfId="172" priority="223">
      <formula>OR(V93=0,U$17=0)</formula>
    </cfRule>
  </conditionalFormatting>
  <conditionalFormatting sqref="U94">
    <cfRule type="cellIs" dxfId="171" priority="220" operator="equal">
      <formula>"X"</formula>
    </cfRule>
  </conditionalFormatting>
  <conditionalFormatting sqref="W94">
    <cfRule type="expression" dxfId="170" priority="217">
      <formula>AND($H94="X",U$17&lt;&gt;0)</formula>
    </cfRule>
    <cfRule type="expression" dxfId="169" priority="218">
      <formula>AND(V94&lt;&gt;0,U$17&lt;&gt;0)</formula>
    </cfRule>
    <cfRule type="expression" dxfId="168" priority="219">
      <formula>OR(V94=0,U$17=0)</formula>
    </cfRule>
  </conditionalFormatting>
  <conditionalFormatting sqref="U95">
    <cfRule type="cellIs" dxfId="167" priority="216" operator="equal">
      <formula>"X"</formula>
    </cfRule>
  </conditionalFormatting>
  <conditionalFormatting sqref="U96">
    <cfRule type="cellIs" dxfId="166" priority="212" operator="equal">
      <formula>"X"</formula>
    </cfRule>
  </conditionalFormatting>
  <conditionalFormatting sqref="U97">
    <cfRule type="cellIs" dxfId="165" priority="208" operator="equal">
      <formula>"X"</formula>
    </cfRule>
  </conditionalFormatting>
  <conditionalFormatting sqref="U99">
    <cfRule type="cellIs" dxfId="164" priority="204" operator="equal">
      <formula>"X"</formula>
    </cfRule>
  </conditionalFormatting>
  <conditionalFormatting sqref="U100">
    <cfRule type="cellIs" dxfId="163" priority="200" operator="equal">
      <formula>"X"</formula>
    </cfRule>
  </conditionalFormatting>
  <conditionalFormatting sqref="U98">
    <cfRule type="cellIs" dxfId="162" priority="196" operator="equal">
      <formula>"X"</formula>
    </cfRule>
  </conditionalFormatting>
  <conditionalFormatting sqref="U101">
    <cfRule type="cellIs" dxfId="161" priority="192" operator="equal">
      <formula>"X"</formula>
    </cfRule>
  </conditionalFormatting>
  <conditionalFormatting sqref="U102">
    <cfRule type="cellIs" dxfId="160" priority="188" operator="equal">
      <formula>"X"</formula>
    </cfRule>
  </conditionalFormatting>
  <conditionalFormatting sqref="U103">
    <cfRule type="cellIs" dxfId="159" priority="184" operator="equal">
      <formula>"X"</formula>
    </cfRule>
  </conditionalFormatting>
  <conditionalFormatting sqref="U104">
    <cfRule type="cellIs" dxfId="158" priority="180" operator="equal">
      <formula>"X"</formula>
    </cfRule>
  </conditionalFormatting>
  <conditionalFormatting sqref="U105">
    <cfRule type="cellIs" dxfId="157" priority="176" operator="equal">
      <formula>"X"</formula>
    </cfRule>
  </conditionalFormatting>
  <conditionalFormatting sqref="U114">
    <cfRule type="cellIs" dxfId="156" priority="175" operator="equal">
      <formula>"X"</formula>
    </cfRule>
  </conditionalFormatting>
  <conditionalFormatting sqref="U116">
    <cfRule type="cellIs" dxfId="155" priority="174" operator="equal">
      <formula>"X"</formula>
    </cfRule>
  </conditionalFormatting>
  <conditionalFormatting sqref="U120">
    <cfRule type="cellIs" dxfId="154" priority="173" operator="equal">
      <formula>"X"</formula>
    </cfRule>
  </conditionalFormatting>
  <conditionalFormatting sqref="U127">
    <cfRule type="cellIs" dxfId="153" priority="172" operator="equal">
      <formula>"X"</formula>
    </cfRule>
  </conditionalFormatting>
  <conditionalFormatting sqref="U132">
    <cfRule type="cellIs" dxfId="152" priority="171" operator="equal">
      <formula>"X"</formula>
    </cfRule>
  </conditionalFormatting>
  <conditionalFormatting sqref="U115">
    <cfRule type="cellIs" dxfId="151" priority="170" operator="equal">
      <formula>"X"</formula>
    </cfRule>
  </conditionalFormatting>
  <conditionalFormatting sqref="U117">
    <cfRule type="cellIs" dxfId="150" priority="169" operator="equal">
      <formula>"X"</formula>
    </cfRule>
  </conditionalFormatting>
  <conditionalFormatting sqref="U118">
    <cfRule type="cellIs" dxfId="149" priority="168" operator="equal">
      <formula>"X"</formula>
    </cfRule>
  </conditionalFormatting>
  <conditionalFormatting sqref="U119">
    <cfRule type="cellIs" dxfId="148" priority="167" operator="equal">
      <formula>"X"</formula>
    </cfRule>
  </conditionalFormatting>
  <conditionalFormatting sqref="U138">
    <cfRule type="cellIs" dxfId="147" priority="166" operator="equal">
      <formula>"X"</formula>
    </cfRule>
  </conditionalFormatting>
  <conditionalFormatting sqref="U140">
    <cfRule type="cellIs" dxfId="146" priority="165" operator="equal">
      <formula>"X"</formula>
    </cfRule>
  </conditionalFormatting>
  <conditionalFormatting sqref="U149">
    <cfRule type="cellIs" dxfId="145" priority="156" operator="equal">
      <formula>"X"</formula>
    </cfRule>
  </conditionalFormatting>
  <conditionalFormatting sqref="U141">
    <cfRule type="cellIs" dxfId="144" priority="164" operator="equal">
      <formula>"X"</formula>
    </cfRule>
  </conditionalFormatting>
  <conditionalFormatting sqref="U142">
    <cfRule type="cellIs" dxfId="143" priority="163" operator="equal">
      <formula>"X"</formula>
    </cfRule>
  </conditionalFormatting>
  <conditionalFormatting sqref="U143">
    <cfRule type="cellIs" dxfId="142" priority="162" operator="equal">
      <formula>"X"</formula>
    </cfRule>
  </conditionalFormatting>
  <conditionalFormatting sqref="U144">
    <cfRule type="cellIs" dxfId="141" priority="161" operator="equal">
      <formula>"X"</formula>
    </cfRule>
  </conditionalFormatting>
  <conditionalFormatting sqref="U145">
    <cfRule type="cellIs" dxfId="140" priority="160" operator="equal">
      <formula>"X"</formula>
    </cfRule>
  </conditionalFormatting>
  <conditionalFormatting sqref="U146">
    <cfRule type="cellIs" dxfId="139" priority="159" operator="equal">
      <formula>"X"</formula>
    </cfRule>
  </conditionalFormatting>
  <conditionalFormatting sqref="U147">
    <cfRule type="cellIs" dxfId="138" priority="158" operator="equal">
      <formula>"X"</formula>
    </cfRule>
  </conditionalFormatting>
  <conditionalFormatting sqref="U148">
    <cfRule type="cellIs" dxfId="137" priority="157" operator="equal">
      <formula>"X"</formula>
    </cfRule>
  </conditionalFormatting>
  <conditionalFormatting sqref="U168">
    <cfRule type="cellIs" dxfId="136" priority="148" operator="equal">
      <formula>"X"</formula>
    </cfRule>
  </conditionalFormatting>
  <conditionalFormatting sqref="U167">
    <cfRule type="cellIs" dxfId="135" priority="149" operator="equal">
      <formula>"X"</formula>
    </cfRule>
  </conditionalFormatting>
  <conditionalFormatting sqref="U155">
    <cfRule type="cellIs" dxfId="134" priority="155" operator="equal">
      <formula>"X"</formula>
    </cfRule>
  </conditionalFormatting>
  <conditionalFormatting sqref="U156">
    <cfRule type="cellIs" dxfId="133" priority="154" operator="equal">
      <formula>"X"</formula>
    </cfRule>
  </conditionalFormatting>
  <conditionalFormatting sqref="U157">
    <cfRule type="cellIs" dxfId="132" priority="153" operator="equal">
      <formula>"X"</formula>
    </cfRule>
  </conditionalFormatting>
  <conditionalFormatting sqref="U158">
    <cfRule type="cellIs" dxfId="131" priority="152" operator="equal">
      <formula>"X"</formula>
    </cfRule>
  </conditionalFormatting>
  <conditionalFormatting sqref="U159">
    <cfRule type="cellIs" dxfId="130" priority="151" operator="equal">
      <formula>"X"</formula>
    </cfRule>
  </conditionalFormatting>
  <conditionalFormatting sqref="U166">
    <cfRule type="cellIs" dxfId="129" priority="150" operator="equal">
      <formula>"X"</formula>
    </cfRule>
  </conditionalFormatting>
  <conditionalFormatting sqref="U173">
    <cfRule type="cellIs" dxfId="128" priority="147" operator="equal">
      <formula>"X"</formula>
    </cfRule>
  </conditionalFormatting>
  <conditionalFormatting sqref="U174">
    <cfRule type="cellIs" dxfId="127" priority="146" operator="equal">
      <formula>"X"</formula>
    </cfRule>
  </conditionalFormatting>
  <conditionalFormatting sqref="U175">
    <cfRule type="cellIs" dxfId="126" priority="145" operator="equal">
      <formula>"X"</formula>
    </cfRule>
  </conditionalFormatting>
  <conditionalFormatting sqref="U181">
    <cfRule type="cellIs" dxfId="125" priority="144" operator="equal">
      <formula>"X"</formula>
    </cfRule>
  </conditionalFormatting>
  <conditionalFormatting sqref="U182">
    <cfRule type="cellIs" dxfId="124" priority="143" operator="equal">
      <formula>"X"</formula>
    </cfRule>
  </conditionalFormatting>
  <conditionalFormatting sqref="U184">
    <cfRule type="cellIs" dxfId="123" priority="142" operator="equal">
      <formula>"X"</formula>
    </cfRule>
  </conditionalFormatting>
  <conditionalFormatting sqref="U185">
    <cfRule type="cellIs" dxfId="122" priority="141" operator="equal">
      <formula>"X"</formula>
    </cfRule>
  </conditionalFormatting>
  <conditionalFormatting sqref="U121">
    <cfRule type="cellIs" dxfId="121" priority="140" operator="equal">
      <formula>"X"</formula>
    </cfRule>
  </conditionalFormatting>
  <conditionalFormatting sqref="U124">
    <cfRule type="cellIs" dxfId="120" priority="136" operator="equal">
      <formula>"X"</formula>
    </cfRule>
  </conditionalFormatting>
  <conditionalFormatting sqref="U160">
    <cfRule type="cellIs" dxfId="119" priority="120" operator="equal">
      <formula>"X"</formula>
    </cfRule>
  </conditionalFormatting>
  <conditionalFormatting sqref="U169">
    <cfRule type="cellIs" dxfId="118" priority="119" operator="equal">
      <formula>"X"</formula>
    </cfRule>
  </conditionalFormatting>
  <conditionalFormatting sqref="U171">
    <cfRule type="cellIs" dxfId="117" priority="118" operator="equal">
      <formula>"X"</formula>
    </cfRule>
  </conditionalFormatting>
  <conditionalFormatting sqref="U20:W20">
    <cfRule type="cellIs" dxfId="116" priority="117" operator="equal">
      <formula>0</formula>
    </cfRule>
  </conditionalFormatting>
  <conditionalFormatting sqref="W44:W48">
    <cfRule type="expression" dxfId="115" priority="114">
      <formula>AND($H44="X",U$17&lt;&gt;0)</formula>
    </cfRule>
    <cfRule type="expression" dxfId="114" priority="115">
      <formula>AND(V44&lt;&gt;0,U$17&lt;&gt;0)</formula>
    </cfRule>
    <cfRule type="expression" dxfId="113" priority="116">
      <formula>OR(V44=0,U$17=0)</formula>
    </cfRule>
  </conditionalFormatting>
  <conditionalFormatting sqref="W59:W85 W87">
    <cfRule type="expression" dxfId="112" priority="111">
      <formula>AND($H59="X",U$17&lt;&gt;0)</formula>
    </cfRule>
    <cfRule type="expression" dxfId="111" priority="112">
      <formula>AND(V59&lt;&gt;0,U$17&lt;&gt;0)</formula>
    </cfRule>
    <cfRule type="expression" dxfId="110" priority="113">
      <formula>OR(V59=0,U$17=0)</formula>
    </cfRule>
  </conditionalFormatting>
  <conditionalFormatting sqref="W115:W127">
    <cfRule type="expression" dxfId="109" priority="108">
      <formula>AND($H115="X",U$17&lt;&gt;0)</formula>
    </cfRule>
    <cfRule type="expression" dxfId="108" priority="109">
      <formula>AND(V115&lt;&gt;0,U$17&lt;&gt;0)</formula>
    </cfRule>
    <cfRule type="expression" dxfId="107" priority="110">
      <formula>OR(V115=0,U$17=0)</formula>
    </cfRule>
  </conditionalFormatting>
  <conditionalFormatting sqref="W95:W110">
    <cfRule type="expression" dxfId="106" priority="105">
      <formula>AND($H95="X",U$17&lt;&gt;0)</formula>
    </cfRule>
    <cfRule type="expression" dxfId="105" priority="106">
      <formula>AND(V95&lt;&gt;0,U$17&lt;&gt;0)</formula>
    </cfRule>
    <cfRule type="expression" dxfId="104" priority="107">
      <formula>OR(V95=0,U$17=0)</formula>
    </cfRule>
  </conditionalFormatting>
  <conditionalFormatting sqref="H86">
    <cfRule type="containsText" dxfId="103" priority="104" stopIfTrue="1" operator="containsText" text="X">
      <formula>NOT(ISERROR(SEARCH("X",H86)))</formula>
    </cfRule>
  </conditionalFormatting>
  <conditionalFormatting sqref="AG86">
    <cfRule type="cellIs" dxfId="102" priority="103" operator="equal">
      <formula>"X"</formula>
    </cfRule>
  </conditionalFormatting>
  <conditionalFormatting sqref="AI86">
    <cfRule type="expression" dxfId="101" priority="100">
      <formula>AND($H86="X",AG$17&lt;&gt;0)</formula>
    </cfRule>
    <cfRule type="expression" dxfId="100" priority="101">
      <formula>AND(AH86&lt;&gt;0,AG$17&lt;&gt;0)</formula>
    </cfRule>
    <cfRule type="expression" dxfId="99" priority="102">
      <formula>OR(AH86=0,AG$17=0)</formula>
    </cfRule>
  </conditionalFormatting>
  <conditionalFormatting sqref="AD86">
    <cfRule type="cellIs" dxfId="98" priority="99" operator="equal">
      <formula>"X"</formula>
    </cfRule>
  </conditionalFormatting>
  <conditionalFormatting sqref="AF86">
    <cfRule type="expression" dxfId="97" priority="96">
      <formula>AND($H86="X",AD$17&lt;&gt;0)</formula>
    </cfRule>
    <cfRule type="expression" dxfId="96" priority="97">
      <formula>AND(AE86&lt;&gt;0,AD$17&lt;&gt;0)</formula>
    </cfRule>
    <cfRule type="expression" dxfId="95" priority="98">
      <formula>OR(AE86=0,AD$17=0)</formula>
    </cfRule>
  </conditionalFormatting>
  <conditionalFormatting sqref="I86">
    <cfRule type="cellIs" dxfId="94" priority="95" operator="equal">
      <formula>"X"</formula>
    </cfRule>
  </conditionalFormatting>
  <conditionalFormatting sqref="L86">
    <cfRule type="cellIs" dxfId="93" priority="94" operator="equal">
      <formula>"X"</formula>
    </cfRule>
  </conditionalFormatting>
  <conditionalFormatting sqref="O86">
    <cfRule type="cellIs" dxfId="92" priority="93" operator="equal">
      <formula>"X"</formula>
    </cfRule>
  </conditionalFormatting>
  <conditionalFormatting sqref="R86">
    <cfRule type="cellIs" dxfId="91" priority="92" operator="equal">
      <formula>"X"</formula>
    </cfRule>
  </conditionalFormatting>
  <conditionalFormatting sqref="X86">
    <cfRule type="cellIs" dxfId="90" priority="91" operator="equal">
      <formula>"X"</formula>
    </cfRule>
  </conditionalFormatting>
  <conditionalFormatting sqref="AA86">
    <cfRule type="cellIs" dxfId="89" priority="90" operator="equal">
      <formula>"X"</formula>
    </cfRule>
  </conditionalFormatting>
  <conditionalFormatting sqref="K86">
    <cfRule type="expression" dxfId="88" priority="87">
      <formula>AND($H86="X",I$17&lt;&gt;0)</formula>
    </cfRule>
    <cfRule type="expression" dxfId="87" priority="88">
      <formula>AND(J86&lt;&gt;0,I$17&lt;&gt;0)</formula>
    </cfRule>
    <cfRule type="expression" dxfId="86" priority="89">
      <formula>OR(J86=0,I$17=0)</formula>
    </cfRule>
  </conditionalFormatting>
  <conditionalFormatting sqref="N86">
    <cfRule type="expression" dxfId="85" priority="84">
      <formula>AND($H86="X",L$17&lt;&gt;0)</formula>
    </cfRule>
    <cfRule type="expression" dxfId="84" priority="85">
      <formula>AND(M86&lt;&gt;0,L$17&lt;&gt;0)</formula>
    </cfRule>
    <cfRule type="expression" dxfId="83" priority="86">
      <formula>OR(M86=0,L$17=0)</formula>
    </cfRule>
  </conditionalFormatting>
  <conditionalFormatting sqref="Q86">
    <cfRule type="expression" dxfId="82" priority="81">
      <formula>AND($H86="X",O$17&lt;&gt;0)</formula>
    </cfRule>
    <cfRule type="expression" dxfId="81" priority="82">
      <formula>AND(P86&lt;&gt;0,O$17&lt;&gt;0)</formula>
    </cfRule>
    <cfRule type="expression" dxfId="80" priority="83">
      <formula>OR(P86=0,O$17=0)</formula>
    </cfRule>
  </conditionalFormatting>
  <conditionalFormatting sqref="T86">
    <cfRule type="expression" dxfId="79" priority="78">
      <formula>AND($H86="X",R$17&lt;&gt;0)</formula>
    </cfRule>
    <cfRule type="expression" dxfId="78" priority="79">
      <formula>AND(S86&lt;&gt;0,R$17&lt;&gt;0)</formula>
    </cfRule>
    <cfRule type="expression" dxfId="77" priority="80">
      <formula>OR(S86=0,R$17=0)</formula>
    </cfRule>
  </conditionalFormatting>
  <conditionalFormatting sqref="Z86">
    <cfRule type="expression" dxfId="76" priority="75">
      <formula>AND($H86="X",X$17&lt;&gt;0)</formula>
    </cfRule>
    <cfRule type="expression" dxfId="75" priority="76">
      <formula>AND(Y86&lt;&gt;0,X$17&lt;&gt;0)</formula>
    </cfRule>
    <cfRule type="expression" dxfId="74" priority="77">
      <formula>OR(Y86=0,X$17=0)</formula>
    </cfRule>
  </conditionalFormatting>
  <conditionalFormatting sqref="AC86">
    <cfRule type="expression" dxfId="73" priority="72">
      <formula>AND($H86="X",AA$17&lt;&gt;0)</formula>
    </cfRule>
    <cfRule type="expression" dxfId="72" priority="73">
      <formula>AND(AB86&lt;&gt;0,AA$17&lt;&gt;0)</formula>
    </cfRule>
    <cfRule type="expression" dxfId="71" priority="74">
      <formula>OR(AB86=0,AA$17=0)</formula>
    </cfRule>
  </conditionalFormatting>
  <conditionalFormatting sqref="U86">
    <cfRule type="cellIs" dxfId="70" priority="71" operator="equal">
      <formula>"X"</formula>
    </cfRule>
  </conditionalFormatting>
  <conditionalFormatting sqref="W86">
    <cfRule type="expression" dxfId="69" priority="68">
      <formula>AND($H86="X",U$17&lt;&gt;0)</formula>
    </cfRule>
    <cfRule type="expression" dxfId="68" priority="69">
      <formula>AND(V86&lt;&gt;0,U$17&lt;&gt;0)</formula>
    </cfRule>
    <cfRule type="expression" dxfId="67" priority="70">
      <formula>OR(V86=0,U$17=0)</formula>
    </cfRule>
  </conditionalFormatting>
  <conditionalFormatting sqref="W128">
    <cfRule type="expression" dxfId="66" priority="36">
      <formula>AND($H128="X",U$17&lt;&gt;0)</formula>
    </cfRule>
    <cfRule type="expression" dxfId="65" priority="37">
      <formula>AND(V128&lt;&gt;0,U$17&lt;&gt;0)</formula>
    </cfRule>
    <cfRule type="expression" dxfId="64" priority="38">
      <formula>OR(V128=0,U$17=0)</formula>
    </cfRule>
  </conditionalFormatting>
  <conditionalFormatting sqref="U139">
    <cfRule type="cellIs" dxfId="63" priority="52" operator="equal">
      <formula>"X"</formula>
    </cfRule>
  </conditionalFormatting>
  <conditionalFormatting sqref="H139">
    <cfRule type="containsText" dxfId="62" priority="67" stopIfTrue="1" operator="containsText" text="X">
      <formula>NOT(ISERROR(SEARCH("X",H139)))</formula>
    </cfRule>
  </conditionalFormatting>
  <conditionalFormatting sqref="K139 N139 Z139 AC139 AF139 AI139 Q139 T139">
    <cfRule type="expression" dxfId="61" priority="64">
      <formula>AND($H139="X",I$17&lt;&gt;0)</formula>
    </cfRule>
    <cfRule type="expression" dxfId="60" priority="65">
      <formula>AND(J139&lt;&gt;0,I$17&lt;&gt;0)</formula>
    </cfRule>
    <cfRule type="expression" dxfId="59" priority="66">
      <formula>OR(J139=0,I$17=0)</formula>
    </cfRule>
  </conditionalFormatting>
  <conditionalFormatting sqref="AG139">
    <cfRule type="cellIs" dxfId="58" priority="63" operator="equal">
      <formula>"X"</formula>
    </cfRule>
  </conditionalFormatting>
  <conditionalFormatting sqref="I139">
    <cfRule type="cellIs" dxfId="57" priority="62" operator="equal">
      <formula>"X"</formula>
    </cfRule>
  </conditionalFormatting>
  <conditionalFormatting sqref="AD139">
    <cfRule type="cellIs" dxfId="56" priority="56" operator="equal">
      <formula>"X"</formula>
    </cfRule>
  </conditionalFormatting>
  <conditionalFormatting sqref="L139">
    <cfRule type="cellIs" dxfId="55" priority="61" operator="equal">
      <formula>"X"</formula>
    </cfRule>
  </conditionalFormatting>
  <conditionalFormatting sqref="O139">
    <cfRule type="cellIs" dxfId="54" priority="60" operator="equal">
      <formula>"X"</formula>
    </cfRule>
  </conditionalFormatting>
  <conditionalFormatting sqref="R139">
    <cfRule type="cellIs" dxfId="53" priority="59" operator="equal">
      <formula>"X"</formula>
    </cfRule>
  </conditionalFormatting>
  <conditionalFormatting sqref="X139">
    <cfRule type="cellIs" dxfId="52" priority="58" operator="equal">
      <formula>"X"</formula>
    </cfRule>
  </conditionalFormatting>
  <conditionalFormatting sqref="AA139">
    <cfRule type="cellIs" dxfId="51" priority="57" operator="equal">
      <formula>"X"</formula>
    </cfRule>
  </conditionalFormatting>
  <conditionalFormatting sqref="W139">
    <cfRule type="expression" dxfId="50" priority="53">
      <formula>AND($H139="X",U$17&lt;&gt;0)</formula>
    </cfRule>
    <cfRule type="expression" dxfId="49" priority="54">
      <formula>AND(V139&lt;&gt;0,U$17&lt;&gt;0)</formula>
    </cfRule>
    <cfRule type="expression" dxfId="48" priority="55">
      <formula>OR(V139=0,U$17=0)</formula>
    </cfRule>
  </conditionalFormatting>
  <conditionalFormatting sqref="H128">
    <cfRule type="containsText" dxfId="47" priority="51" stopIfTrue="1" operator="containsText" text="X">
      <formula>NOT(ISERROR(SEARCH("X",H128)))</formula>
    </cfRule>
  </conditionalFormatting>
  <conditionalFormatting sqref="Z128 AC128 AF128 AI128 K128 N128 Q128 T128">
    <cfRule type="expression" dxfId="46" priority="48">
      <formula>AND($H128="X",I$17&lt;&gt;0)</formula>
    </cfRule>
    <cfRule type="expression" dxfId="45" priority="49">
      <formula>AND(J128&lt;&gt;0,I$17&lt;&gt;0)</formula>
    </cfRule>
    <cfRule type="expression" dxfId="44" priority="50">
      <formula>OR(J128=0,I$17=0)</formula>
    </cfRule>
  </conditionalFormatting>
  <conditionalFormatting sqref="AG128">
    <cfRule type="cellIs" dxfId="43" priority="47" operator="equal">
      <formula>"X"</formula>
    </cfRule>
  </conditionalFormatting>
  <conditionalFormatting sqref="I128">
    <cfRule type="cellIs" dxfId="42" priority="46" operator="equal">
      <formula>"X"</formula>
    </cfRule>
  </conditionalFormatting>
  <conditionalFormatting sqref="AD128">
    <cfRule type="cellIs" dxfId="41" priority="40" operator="equal">
      <formula>"X"</formula>
    </cfRule>
  </conditionalFormatting>
  <conditionalFormatting sqref="L128">
    <cfRule type="cellIs" dxfId="40" priority="45" operator="equal">
      <formula>"X"</formula>
    </cfRule>
  </conditionalFormatting>
  <conditionalFormatting sqref="O128">
    <cfRule type="cellIs" dxfId="39" priority="44" operator="equal">
      <formula>"X"</formula>
    </cfRule>
  </conditionalFormatting>
  <conditionalFormatting sqref="R128">
    <cfRule type="cellIs" dxfId="38" priority="43" operator="equal">
      <formula>"X"</formula>
    </cfRule>
  </conditionalFormatting>
  <conditionalFormatting sqref="X128">
    <cfRule type="cellIs" dxfId="37" priority="42" operator="equal">
      <formula>"X"</formula>
    </cfRule>
  </conditionalFormatting>
  <conditionalFormatting sqref="AA128">
    <cfRule type="cellIs" dxfId="36" priority="41" operator="equal">
      <formula>"X"</formula>
    </cfRule>
  </conditionalFormatting>
  <conditionalFormatting sqref="U128">
    <cfRule type="cellIs" dxfId="35" priority="39" operator="equal">
      <formula>"X"</formula>
    </cfRule>
  </conditionalFormatting>
  <conditionalFormatting sqref="H129:H131">
    <cfRule type="containsText" dxfId="34" priority="35" stopIfTrue="1" operator="containsText" text="X">
      <formula>NOT(ISERROR(SEARCH("X",H129)))</formula>
    </cfRule>
  </conditionalFormatting>
  <conditionalFormatting sqref="K129:K132 N129:N132 Q129:Q132 T129:T132 Z129:Z132 AC129:AC132 AF129:AF132 AI129:AI132">
    <cfRule type="expression" dxfId="33" priority="32">
      <formula>AND($H129="X",I$17&lt;&gt;0)</formula>
    </cfRule>
    <cfRule type="expression" dxfId="32" priority="33">
      <formula>AND(J129&lt;&gt;0,I$17&lt;&gt;0)</formula>
    </cfRule>
    <cfRule type="expression" dxfId="31" priority="34">
      <formula>OR(J129=0,I$17=0)</formula>
    </cfRule>
  </conditionalFormatting>
  <conditionalFormatting sqref="AG129">
    <cfRule type="cellIs" dxfId="30" priority="31" operator="equal">
      <formula>"X"</formula>
    </cfRule>
  </conditionalFormatting>
  <conditionalFormatting sqref="I129">
    <cfRule type="cellIs" dxfId="29" priority="30" operator="equal">
      <formula>"X"</formula>
    </cfRule>
  </conditionalFormatting>
  <conditionalFormatting sqref="AD129">
    <cfRule type="cellIs" dxfId="28" priority="24" operator="equal">
      <formula>"X"</formula>
    </cfRule>
  </conditionalFormatting>
  <conditionalFormatting sqref="L129">
    <cfRule type="cellIs" dxfId="27" priority="29" operator="equal">
      <formula>"X"</formula>
    </cfRule>
  </conditionalFormatting>
  <conditionalFormatting sqref="O129">
    <cfRule type="cellIs" dxfId="26" priority="28" operator="equal">
      <formula>"X"</formula>
    </cfRule>
  </conditionalFormatting>
  <conditionalFormatting sqref="R129">
    <cfRule type="cellIs" dxfId="25" priority="27" operator="equal">
      <formula>"X"</formula>
    </cfRule>
  </conditionalFormatting>
  <conditionalFormatting sqref="X129">
    <cfRule type="cellIs" dxfId="24" priority="26" operator="equal">
      <formula>"X"</formula>
    </cfRule>
  </conditionalFormatting>
  <conditionalFormatting sqref="AA129">
    <cfRule type="cellIs" dxfId="23" priority="25" operator="equal">
      <formula>"X"</formula>
    </cfRule>
  </conditionalFormatting>
  <conditionalFormatting sqref="AG130">
    <cfRule type="cellIs" dxfId="22" priority="23" operator="equal">
      <formula>"X"</formula>
    </cfRule>
  </conditionalFormatting>
  <conditionalFormatting sqref="I130">
    <cfRule type="cellIs" dxfId="21" priority="22" operator="equal">
      <formula>"X"</formula>
    </cfRule>
  </conditionalFormatting>
  <conditionalFormatting sqref="AD130">
    <cfRule type="cellIs" dxfId="20" priority="16" operator="equal">
      <formula>"X"</formula>
    </cfRule>
  </conditionalFormatting>
  <conditionalFormatting sqref="L130">
    <cfRule type="cellIs" dxfId="19" priority="21" operator="equal">
      <formula>"X"</formula>
    </cfRule>
  </conditionalFormatting>
  <conditionalFormatting sqref="O130">
    <cfRule type="cellIs" dxfId="18" priority="20" operator="equal">
      <formula>"X"</formula>
    </cfRule>
  </conditionalFormatting>
  <conditionalFormatting sqref="R130">
    <cfRule type="cellIs" dxfId="17" priority="19" operator="equal">
      <formula>"X"</formula>
    </cfRule>
  </conditionalFormatting>
  <conditionalFormatting sqref="X130">
    <cfRule type="cellIs" dxfId="16" priority="18" operator="equal">
      <formula>"X"</formula>
    </cfRule>
  </conditionalFormatting>
  <conditionalFormatting sqref="AA130">
    <cfRule type="cellIs" dxfId="15" priority="17" operator="equal">
      <formula>"X"</formula>
    </cfRule>
  </conditionalFormatting>
  <conditionalFormatting sqref="AG131">
    <cfRule type="cellIs" dxfId="14" priority="15" operator="equal">
      <formula>"X"</formula>
    </cfRule>
  </conditionalFormatting>
  <conditionalFormatting sqref="I131">
    <cfRule type="cellIs" dxfId="13" priority="14" operator="equal">
      <formula>"X"</formula>
    </cfRule>
  </conditionalFormatting>
  <conditionalFormatting sqref="AD131">
    <cfRule type="cellIs" dxfId="12" priority="8" operator="equal">
      <formula>"X"</formula>
    </cfRule>
  </conditionalFormatting>
  <conditionalFormatting sqref="L131">
    <cfRule type="cellIs" dxfId="11" priority="13" operator="equal">
      <formula>"X"</formula>
    </cfRule>
  </conditionalFormatting>
  <conditionalFormatting sqref="O131">
    <cfRule type="cellIs" dxfId="10" priority="12" operator="equal">
      <formula>"X"</formula>
    </cfRule>
  </conditionalFormatting>
  <conditionalFormatting sqref="R131">
    <cfRule type="cellIs" dxfId="9" priority="11" operator="equal">
      <formula>"X"</formula>
    </cfRule>
  </conditionalFormatting>
  <conditionalFormatting sqref="X131">
    <cfRule type="cellIs" dxfId="8" priority="10" operator="equal">
      <formula>"X"</formula>
    </cfRule>
  </conditionalFormatting>
  <conditionalFormatting sqref="AA131">
    <cfRule type="cellIs" dxfId="7" priority="9" operator="equal">
      <formula>"X"</formula>
    </cfRule>
  </conditionalFormatting>
  <conditionalFormatting sqref="W129:W132">
    <cfRule type="expression" dxfId="6" priority="5">
      <formula>AND($H129="X",U$17&lt;&gt;0)</formula>
    </cfRule>
    <cfRule type="expression" dxfId="5" priority="6">
      <formula>AND(V129&lt;&gt;0,U$17&lt;&gt;0)</formula>
    </cfRule>
    <cfRule type="expression" dxfId="4" priority="7">
      <formula>OR(V129=0,U$17=0)</formula>
    </cfRule>
  </conditionalFormatting>
  <conditionalFormatting sqref="U129">
    <cfRule type="cellIs" dxfId="3" priority="4" operator="equal">
      <formula>"X"</formula>
    </cfRule>
  </conditionalFormatting>
  <conditionalFormatting sqref="U130">
    <cfRule type="cellIs" dxfId="2" priority="3" operator="equal">
      <formula>"X"</formula>
    </cfRule>
  </conditionalFormatting>
  <conditionalFormatting sqref="U131">
    <cfRule type="cellIs" dxfId="1" priority="2" operator="equal">
      <formula>"X"</formula>
    </cfRule>
  </conditionalFormatting>
  <conditionalFormatting sqref="AH27:AH37">
    <cfRule type="expression" dxfId="0" priority="1" stopIfTrue="1">
      <formula>AND($H27="X",AH21&lt;&gt;0)</formula>
    </cfRule>
  </conditionalFormatting>
  <dataValidations count="1">
    <dataValidation allowBlank="1" showInputMessage="1" showErrorMessage="1" sqref="I21:AL21"/>
  </dataValidations>
  <pageMargins left="0.25" right="0.25" top="1.0083333333333333" bottom="0.86510416666666667" header="0.3" footer="0.3"/>
  <pageSetup paperSize="9" scale="44" fitToHeight="0" orientation="portrait" horizontalDpi="1200" verticalDpi="1200" r:id="rId1"/>
  <headerFooter alignWithMargins="0">
    <oddHeader>&amp;C&amp;G</oddHeader>
    <oddFooter xml:space="preserve">&amp;LFoglio di calcolo a cura della Commissione Specifiche dell'Ordine Ingegneri di Roma - Rev.2025&amp;RRedatto: Ing. Giuseppe.Capilli </oddFooter>
  </headerFooter>
  <rowBreaks count="4" manualBreakCount="4">
    <brk id="11" max="35" man="1"/>
    <brk id="56" max="38" man="1"/>
    <brk id="135" max="35" man="1"/>
    <brk id="188" max="35" man="1"/>
  </rowBreaks>
  <drawing r:id="rId2"/>
  <legacyDrawingHF r:id="rId3"/>
  <extLst>
    <ext xmlns:x14="http://schemas.microsoft.com/office/spreadsheetml/2009/9/main" uri="{CCE6A557-97BC-4b89-ADB6-D9C93CAAB3DF}">
      <x14:dataValidations xmlns:xm="http://schemas.microsoft.com/office/excel/2006/main" count="9">
        <x14:dataValidation type="list" allowBlank="1" showInputMessage="1" showErrorMessage="1" promptTitle="Edilizia">
          <x14:formula1>
            <xm:f>'Tabella-Z1'!$J$4:$J$25</xm:f>
          </x14:formula1>
          <xm:sqref>I19:K19</xm:sqref>
        </x14:dataValidation>
        <x14:dataValidation type="list" allowBlank="1" showInputMessage="1" showErrorMessage="1" promptTitle="Strutture">
          <x14:formula1>
            <xm:f>'Tabella-Z1'!$J$26:$J$31</xm:f>
          </x14:formula1>
          <xm:sqref>L19:N19</xm:sqref>
        </x14:dataValidation>
        <x14:dataValidation type="list" allowBlank="1" showInputMessage="1" showErrorMessage="1" promptTitle="Impianti">
          <x14:formula1>
            <xm:f>'Tabella-Z1'!$J$32:$J$44</xm:f>
          </x14:formula1>
          <xm:sqref>O19:W19</xm:sqref>
        </x14:dataValidation>
        <x14:dataValidation type="list" allowBlank="1" showInputMessage="1" showErrorMessage="1" promptTitle="Viabilità">
          <x14:formula1>
            <xm:f>'Tabella-Z1'!$J$46:$J$48</xm:f>
          </x14:formula1>
          <xm:sqref>X19:Z19</xm:sqref>
        </x14:dataValidation>
        <x14:dataValidation type="list" allowBlank="1" showInputMessage="1" showErrorMessage="1" promptTitle="Idraulica">
          <x14:formula1>
            <xm:f>'Tabella-Z1'!$J$49:$J$53</xm:f>
          </x14:formula1>
          <xm:sqref>AA19:AC19</xm:sqref>
        </x14:dataValidation>
        <x14:dataValidation type="list" allowBlank="1" showInputMessage="1" showErrorMessage="1" promptTitle="TIC">
          <x14:formula1>
            <xm:f>'Tabella-Z1'!$J$54:$J$56</xm:f>
          </x14:formula1>
          <xm:sqref>AD19:AF19</xm:sqref>
        </x14:dataValidation>
        <x14:dataValidation type="list" allowBlank="1" showInputMessage="1" showErrorMessage="1" promptTitle="Paesaggio">
          <x14:formula1>
            <xm:f>'Tabella-Z1'!$J$57:$J$62</xm:f>
          </x14:formula1>
          <xm:sqref>AG19:AI19</xm:sqref>
        </x14:dataValidation>
        <x14:dataValidation type="list" allowBlank="1" showInputMessage="1" showErrorMessage="1">
          <x14:formula1>
            <xm:f>'Tabella-Z1'!$J$63:$J$65</xm:f>
          </x14:formula1>
          <xm:sqref>AJ19:AL19</xm:sqref>
        </x14:dataValidation>
        <x14:dataValidation type="list" allowBlank="1" showInputMessage="1" showErrorMessage="1">
          <x14:formula1>
            <xm:f>'Tabella-Z2'!$A$164:$A$165</xm:f>
          </x14:formula1>
          <xm:sqref>T14 AF14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L65"/>
  <sheetViews>
    <sheetView topLeftCell="A19" zoomScaleNormal="100" workbookViewId="0">
      <selection activeCell="I27" sqref="I27"/>
    </sheetView>
  </sheetViews>
  <sheetFormatPr defaultRowHeight="12.75" x14ac:dyDescent="0.2"/>
  <cols>
    <col min="1" max="1" width="16.7109375" customWidth="1"/>
    <col min="2" max="2" width="22.7109375" customWidth="1"/>
    <col min="3" max="3" width="6.42578125" customWidth="1"/>
    <col min="7" max="7" width="48.140625" customWidth="1"/>
    <col min="8" max="9" width="11.85546875" customWidth="1"/>
    <col min="10" max="10" width="41.42578125" hidden="1" customWidth="1"/>
    <col min="11" max="11" width="9.140625" hidden="1" customWidth="1"/>
    <col min="12" max="12" width="11.7109375" hidden="1" customWidth="1"/>
  </cols>
  <sheetData>
    <row r="1" spans="1:12" ht="28.5" customHeight="1" thickBot="1" x14ac:dyDescent="0.25">
      <c r="A1" s="714" t="s">
        <v>32</v>
      </c>
      <c r="B1" s="715"/>
      <c r="C1" s="715"/>
      <c r="D1" s="715"/>
      <c r="E1" s="715"/>
      <c r="F1" s="715"/>
      <c r="G1" s="715"/>
      <c r="H1" s="716"/>
    </row>
    <row r="2" spans="1:12" ht="41.25" customHeight="1" x14ac:dyDescent="0.2">
      <c r="A2" s="717" t="s">
        <v>73</v>
      </c>
      <c r="B2" s="719" t="s">
        <v>74</v>
      </c>
      <c r="C2" s="719" t="s">
        <v>75</v>
      </c>
      <c r="D2" s="721" t="s">
        <v>33</v>
      </c>
      <c r="E2" s="722"/>
      <c r="F2" s="720"/>
      <c r="G2" s="161" t="s">
        <v>34</v>
      </c>
      <c r="H2" s="165" t="s">
        <v>76</v>
      </c>
    </row>
    <row r="3" spans="1:12" ht="33.75" x14ac:dyDescent="0.2">
      <c r="A3" s="718"/>
      <c r="B3" s="720"/>
      <c r="C3" s="720"/>
      <c r="D3" s="114" t="s">
        <v>77</v>
      </c>
      <c r="E3" s="115" t="s">
        <v>71</v>
      </c>
      <c r="F3" s="113" t="s">
        <v>72</v>
      </c>
      <c r="G3" s="116"/>
      <c r="H3" s="166" t="s">
        <v>2</v>
      </c>
      <c r="J3" s="319" t="s">
        <v>688</v>
      </c>
      <c r="K3" s="319" t="s">
        <v>2</v>
      </c>
      <c r="L3" s="319" t="s">
        <v>689</v>
      </c>
    </row>
    <row r="4" spans="1:12" ht="24.75" x14ac:dyDescent="0.2">
      <c r="A4" s="726" t="s">
        <v>16</v>
      </c>
      <c r="B4" s="732" t="s">
        <v>78</v>
      </c>
      <c r="C4" s="117" t="s">
        <v>79</v>
      </c>
      <c r="D4" s="117" t="s">
        <v>80</v>
      </c>
      <c r="E4" s="117" t="s">
        <v>81</v>
      </c>
      <c r="F4" s="118"/>
      <c r="G4" s="152" t="s">
        <v>38</v>
      </c>
      <c r="H4" s="167">
        <v>0.65</v>
      </c>
      <c r="J4" t="str">
        <f>CONCATENATE(C4,"-",B4,"-Edifici semplici")</f>
        <v>E.01-Insediamenti Produttivi Agricoltura-Industria- Artigianato-Edifici semplici</v>
      </c>
      <c r="K4" s="236">
        <f>H4</f>
        <v>0.65</v>
      </c>
      <c r="L4" s="320"/>
    </row>
    <row r="5" spans="1:12" ht="20.100000000000001" customHeight="1" x14ac:dyDescent="0.2">
      <c r="A5" s="727"/>
      <c r="B5" s="734"/>
      <c r="C5" s="117" t="s">
        <v>82</v>
      </c>
      <c r="D5" s="117" t="s">
        <v>83</v>
      </c>
      <c r="E5" s="117" t="s">
        <v>81</v>
      </c>
      <c r="F5" s="119"/>
      <c r="G5" s="152" t="s">
        <v>39</v>
      </c>
      <c r="H5" s="167">
        <v>0.95</v>
      </c>
      <c r="J5" t="str">
        <f>CONCATENATE(C5,"-",B4,"-Edifici complessi")</f>
        <v>E.02-Insediamenti Produttivi Agricoltura-Industria- Artigianato-Edifici complessi</v>
      </c>
      <c r="K5" s="236">
        <f>H5</f>
        <v>0.95</v>
      </c>
      <c r="L5" s="320"/>
    </row>
    <row r="6" spans="1:12" ht="20.100000000000001" customHeight="1" x14ac:dyDescent="0.2">
      <c r="A6" s="727"/>
      <c r="B6" s="723" t="s">
        <v>84</v>
      </c>
      <c r="C6" s="120" t="s">
        <v>85</v>
      </c>
      <c r="D6" s="120" t="s">
        <v>83</v>
      </c>
      <c r="E6" s="120" t="s">
        <v>81</v>
      </c>
      <c r="F6" s="121"/>
      <c r="G6" s="153" t="s">
        <v>40</v>
      </c>
      <c r="H6" s="168">
        <v>0.95</v>
      </c>
      <c r="J6" t="str">
        <f>CONCATENATE(C6,"-",B6,"-Edifici semplici")</f>
        <v>E.03-Industria Alberghiera, Turismo e Commercio e Servizi per la Mobilità-Edifici semplici</v>
      </c>
      <c r="K6" s="236">
        <f>H6</f>
        <v>0.95</v>
      </c>
      <c r="L6" s="320"/>
    </row>
    <row r="7" spans="1:12" ht="20.100000000000001" customHeight="1" x14ac:dyDescent="0.2">
      <c r="A7" s="727"/>
      <c r="B7" s="731"/>
      <c r="C7" s="120" t="s">
        <v>86</v>
      </c>
      <c r="D7" s="120" t="s">
        <v>87</v>
      </c>
      <c r="E7" s="120" t="s">
        <v>81</v>
      </c>
      <c r="F7" s="121"/>
      <c r="G7" s="153" t="s">
        <v>41</v>
      </c>
      <c r="H7" s="168">
        <v>1.2</v>
      </c>
      <c r="J7" t="str">
        <f>CONCATENATE(C7,"-",B6,"-Edifici complessi")</f>
        <v>E.04-Industria Alberghiera, Turismo e Commercio e Servizi per la Mobilità-Edifici complessi</v>
      </c>
      <c r="K7" s="236">
        <f>H7</f>
        <v>1.2</v>
      </c>
      <c r="L7" s="320"/>
    </row>
    <row r="8" spans="1:12" ht="20.100000000000001" customHeight="1" x14ac:dyDescent="0.2">
      <c r="A8" s="727"/>
      <c r="B8" s="732" t="s">
        <v>35</v>
      </c>
      <c r="C8" s="117" t="s">
        <v>88</v>
      </c>
      <c r="D8" s="117" t="s">
        <v>80</v>
      </c>
      <c r="E8" s="117" t="s">
        <v>81</v>
      </c>
      <c r="F8" s="119"/>
      <c r="G8" s="152" t="s">
        <v>42</v>
      </c>
      <c r="H8" s="167">
        <v>0.65</v>
      </c>
      <c r="J8" t="str">
        <f>CONCATENATE(C8,"-",B8,"-Edifici semplici")</f>
        <v>E.05-Residenza-Edifici semplici</v>
      </c>
      <c r="K8" s="236">
        <f t="shared" ref="K8:K65" si="0">H8</f>
        <v>0.65</v>
      </c>
      <c r="L8" s="320"/>
    </row>
    <row r="9" spans="1:12" ht="20.100000000000001" customHeight="1" x14ac:dyDescent="0.2">
      <c r="A9" s="727"/>
      <c r="B9" s="733"/>
      <c r="C9" s="117" t="s">
        <v>89</v>
      </c>
      <c r="D9" s="117" t="s">
        <v>83</v>
      </c>
      <c r="E9" s="117" t="s">
        <v>81</v>
      </c>
      <c r="F9" s="119"/>
      <c r="G9" s="152" t="s">
        <v>43</v>
      </c>
      <c r="H9" s="167">
        <v>0.95</v>
      </c>
      <c r="J9" t="str">
        <f>CONCATENATE(C9,"-",B8,"-Edifici correnti")</f>
        <v>E.06-Residenza-Edifici correnti</v>
      </c>
      <c r="K9" s="236">
        <f t="shared" si="0"/>
        <v>0.95</v>
      </c>
      <c r="L9" s="320"/>
    </row>
    <row r="10" spans="1:12" ht="20.100000000000001" customHeight="1" x14ac:dyDescent="0.2">
      <c r="A10" s="727"/>
      <c r="B10" s="734"/>
      <c r="C10" s="117" t="s">
        <v>90</v>
      </c>
      <c r="D10" s="117" t="s">
        <v>87</v>
      </c>
      <c r="E10" s="117" t="s">
        <v>81</v>
      </c>
      <c r="F10" s="119"/>
      <c r="G10" s="152" t="s">
        <v>44</v>
      </c>
      <c r="H10" s="167">
        <v>1.2</v>
      </c>
      <c r="J10" t="str">
        <f>CONCATENATE(C10,"-",B8,"-Edifici pregiati")</f>
        <v>E.07-Residenza-Edifici pregiati</v>
      </c>
      <c r="K10" s="236">
        <f t="shared" si="0"/>
        <v>1.2</v>
      </c>
      <c r="L10" s="320"/>
    </row>
    <row r="11" spans="1:12" ht="24.75" x14ac:dyDescent="0.2">
      <c r="A11" s="727"/>
      <c r="B11" s="723" t="s">
        <v>36</v>
      </c>
      <c r="C11" s="120" t="s">
        <v>91</v>
      </c>
      <c r="D11" s="120" t="s">
        <v>83</v>
      </c>
      <c r="E11" s="120" t="s">
        <v>81</v>
      </c>
      <c r="F11" s="121"/>
      <c r="G11" s="153" t="s">
        <v>45</v>
      </c>
      <c r="H11" s="168">
        <v>0.95</v>
      </c>
      <c r="J11" t="str">
        <f>CONCATENATE(C11,"-",B11,"-Edifici semplici")</f>
        <v>E.08-Sanità, Istruzione, Ricerca-Edifici semplici</v>
      </c>
      <c r="K11" s="236">
        <f t="shared" si="0"/>
        <v>0.95</v>
      </c>
      <c r="L11" s="320"/>
    </row>
    <row r="12" spans="1:12" ht="20.100000000000001" customHeight="1" x14ac:dyDescent="0.2">
      <c r="A12" s="727"/>
      <c r="B12" s="730"/>
      <c r="C12" s="120" t="s">
        <v>92</v>
      </c>
      <c r="D12" s="120" t="s">
        <v>87</v>
      </c>
      <c r="E12" s="120" t="s">
        <v>81</v>
      </c>
      <c r="F12" s="121"/>
      <c r="G12" s="153" t="s">
        <v>46</v>
      </c>
      <c r="H12" s="168">
        <v>1.1499999999999999</v>
      </c>
      <c r="J12" t="str">
        <f>CONCATENATE(C12,"-",B11,"-Edifici correnti")</f>
        <v>E.09-Sanità, Istruzione, Ricerca-Edifici correnti</v>
      </c>
      <c r="K12" s="236">
        <f t="shared" si="0"/>
        <v>1.1499999999999999</v>
      </c>
      <c r="L12" s="320"/>
    </row>
    <row r="13" spans="1:12" ht="20.100000000000001" customHeight="1" x14ac:dyDescent="0.2">
      <c r="A13" s="727"/>
      <c r="B13" s="731"/>
      <c r="C13" s="120" t="s">
        <v>93</v>
      </c>
      <c r="D13" s="120" t="s">
        <v>87</v>
      </c>
      <c r="E13" s="120" t="s">
        <v>81</v>
      </c>
      <c r="F13" s="121"/>
      <c r="G13" s="153" t="s">
        <v>47</v>
      </c>
      <c r="H13" s="168">
        <v>1.2</v>
      </c>
      <c r="J13" t="str">
        <f>CONCATENATE(C13,"-",B11,"-Edifici complessi")</f>
        <v>E.10-Sanità, Istruzione, Ricerca-Edifici complessi</v>
      </c>
      <c r="K13" s="236">
        <f t="shared" si="0"/>
        <v>1.2</v>
      </c>
      <c r="L13" s="320"/>
    </row>
    <row r="14" spans="1:12" ht="33" x14ac:dyDescent="0.2">
      <c r="A14" s="727"/>
      <c r="B14" s="732" t="s">
        <v>94</v>
      </c>
      <c r="C14" s="122" t="s">
        <v>95</v>
      </c>
      <c r="D14" s="117" t="s">
        <v>83</v>
      </c>
      <c r="E14" s="117" t="s">
        <v>81</v>
      </c>
      <c r="F14" s="119"/>
      <c r="G14" s="152" t="s">
        <v>48</v>
      </c>
      <c r="H14" s="169">
        <v>0.95</v>
      </c>
      <c r="J14" t="str">
        <f>CONCATENATE(C14,"-",B14,"-Edifici semplici")</f>
        <v>E.11-Cultura, Vita Sociale, Sport, Culto-Edifici semplici</v>
      </c>
      <c r="K14" s="236">
        <f t="shared" si="0"/>
        <v>0.95</v>
      </c>
      <c r="L14" s="320"/>
    </row>
    <row r="15" spans="1:12" ht="20.100000000000001" customHeight="1" x14ac:dyDescent="0.2">
      <c r="A15" s="727"/>
      <c r="B15" s="733"/>
      <c r="C15" s="117" t="s">
        <v>96</v>
      </c>
      <c r="D15" s="117" t="s">
        <v>87</v>
      </c>
      <c r="E15" s="117" t="s">
        <v>81</v>
      </c>
      <c r="F15" s="119"/>
      <c r="G15" s="152" t="s">
        <v>49</v>
      </c>
      <c r="H15" s="167">
        <v>1.1499999999999999</v>
      </c>
      <c r="J15" t="str">
        <f>CONCATENATE(C15,"-",B14,"-Edifici correnti")</f>
        <v>E.12-Cultura, Vita Sociale, Sport, Culto-Edifici correnti</v>
      </c>
      <c r="K15" s="236">
        <f t="shared" si="0"/>
        <v>1.1499999999999999</v>
      </c>
      <c r="L15" s="320"/>
    </row>
    <row r="16" spans="1:12" ht="33" x14ac:dyDescent="0.2">
      <c r="A16" s="727"/>
      <c r="B16" s="734"/>
      <c r="C16" s="122" t="s">
        <v>97</v>
      </c>
      <c r="D16" s="117" t="s">
        <v>87</v>
      </c>
      <c r="E16" s="117" t="s">
        <v>81</v>
      </c>
      <c r="F16" s="119"/>
      <c r="G16" s="152" t="s">
        <v>50</v>
      </c>
      <c r="H16" s="169">
        <v>1.2</v>
      </c>
      <c r="J16" t="str">
        <f>CONCATENATE(C16,"-",B14,"-Edifici complessi")</f>
        <v>E.13-Cultura, Vita Sociale, Sport, Culto-Edifici complessi</v>
      </c>
      <c r="K16" s="236">
        <f t="shared" si="0"/>
        <v>1.2</v>
      </c>
      <c r="L16" s="320"/>
    </row>
    <row r="17" spans="1:12" ht="20.100000000000001" customHeight="1" x14ac:dyDescent="0.2">
      <c r="A17" s="727"/>
      <c r="B17" s="723" t="s">
        <v>98</v>
      </c>
      <c r="C17" s="120" t="s">
        <v>99</v>
      </c>
      <c r="D17" s="120" t="s">
        <v>80</v>
      </c>
      <c r="E17" s="120" t="s">
        <v>81</v>
      </c>
      <c r="F17" s="121"/>
      <c r="G17" s="153" t="s">
        <v>51</v>
      </c>
      <c r="H17" s="168">
        <v>0.65</v>
      </c>
      <c r="J17" t="str">
        <f>CONCATENATE(C17,"-",B17,"-Edifici di modesta importanza")</f>
        <v>E.14-Sedi amministrative, giudiziarie, delle forze dell'ordine-Edifici di modesta importanza</v>
      </c>
      <c r="K17" s="236">
        <f t="shared" si="0"/>
        <v>0.65</v>
      </c>
      <c r="L17" s="320"/>
    </row>
    <row r="18" spans="1:12" ht="20.100000000000001" customHeight="1" x14ac:dyDescent="0.2">
      <c r="A18" s="727"/>
      <c r="B18" s="730"/>
      <c r="C18" s="120" t="s">
        <v>100</v>
      </c>
      <c r="D18" s="120" t="s">
        <v>83</v>
      </c>
      <c r="E18" s="120" t="s">
        <v>81</v>
      </c>
      <c r="F18" s="121"/>
      <c r="G18" s="153" t="s">
        <v>52</v>
      </c>
      <c r="H18" s="168">
        <v>0.95</v>
      </c>
      <c r="J18" t="str">
        <f>CONCATENATE(C18,"-",B17,"-Edifici di importanza corrente")</f>
        <v>E.15-Sedi amministrative, giudiziarie, delle forze dell'ordine-Edifici di importanza corrente</v>
      </c>
      <c r="K18" s="236">
        <f t="shared" si="0"/>
        <v>0.95</v>
      </c>
      <c r="L18" s="320"/>
    </row>
    <row r="19" spans="1:12" ht="24.75" x14ac:dyDescent="0.2">
      <c r="A19" s="727"/>
      <c r="B19" s="731"/>
      <c r="C19" s="120" t="s">
        <v>101</v>
      </c>
      <c r="D19" s="120" t="s">
        <v>87</v>
      </c>
      <c r="E19" s="120" t="s">
        <v>81</v>
      </c>
      <c r="F19" s="123"/>
      <c r="G19" s="153" t="s">
        <v>53</v>
      </c>
      <c r="H19" s="168">
        <v>1.2</v>
      </c>
      <c r="J19" t="str">
        <f>CONCATENATE(C19,"-",B17,"-Edifici di importanza maggiore")</f>
        <v>E.16-Sedi amministrative, giudiziarie, delle forze dell'ordine-Edifici di importanza maggiore</v>
      </c>
      <c r="K19" s="236">
        <f t="shared" si="0"/>
        <v>1.2</v>
      </c>
      <c r="L19" s="320"/>
    </row>
    <row r="20" spans="1:12" ht="20.100000000000001" customHeight="1" x14ac:dyDescent="0.2">
      <c r="A20" s="728"/>
      <c r="B20" s="732" t="s">
        <v>102</v>
      </c>
      <c r="C20" s="124" t="s">
        <v>103</v>
      </c>
      <c r="D20" s="124" t="s">
        <v>80</v>
      </c>
      <c r="E20" s="124" t="s">
        <v>81</v>
      </c>
      <c r="F20" s="125"/>
      <c r="G20" s="147" t="s">
        <v>54</v>
      </c>
      <c r="H20" s="170">
        <v>0.65</v>
      </c>
      <c r="J20" t="str">
        <f>CONCATENATE(C20,"-",B20,"-Opere semplici")</f>
        <v>E.17-Arredi, Forniture, Aree esterne pertinenziali allestite-Opere semplici</v>
      </c>
      <c r="K20" s="236">
        <f t="shared" si="0"/>
        <v>0.65</v>
      </c>
      <c r="L20" s="320"/>
    </row>
    <row r="21" spans="1:12" ht="20.100000000000001" customHeight="1" x14ac:dyDescent="0.2">
      <c r="A21" s="728"/>
      <c r="B21" s="724"/>
      <c r="C21" s="117" t="s">
        <v>104</v>
      </c>
      <c r="D21" s="117" t="s">
        <v>83</v>
      </c>
      <c r="E21" s="117" t="s">
        <v>81</v>
      </c>
      <c r="F21" s="126"/>
      <c r="G21" s="145" t="s">
        <v>55</v>
      </c>
      <c r="H21" s="167">
        <v>0.95</v>
      </c>
      <c r="J21" t="str">
        <f>CONCATENATE(C21,"-",B20,"-Opere correnti")</f>
        <v>E.18-Arredi, Forniture, Aree esterne pertinenziali allestite-Opere correnti</v>
      </c>
      <c r="K21" s="236">
        <f t="shared" si="0"/>
        <v>0.95</v>
      </c>
      <c r="L21" s="320"/>
    </row>
    <row r="22" spans="1:12" ht="16.5" x14ac:dyDescent="0.2">
      <c r="A22" s="728"/>
      <c r="B22" s="725"/>
      <c r="C22" s="117" t="s">
        <v>105</v>
      </c>
      <c r="D22" s="117" t="s">
        <v>87</v>
      </c>
      <c r="E22" s="117" t="s">
        <v>81</v>
      </c>
      <c r="F22" s="126"/>
      <c r="G22" s="145" t="s">
        <v>56</v>
      </c>
      <c r="H22" s="167">
        <v>1.2</v>
      </c>
      <c r="J22" t="str">
        <f>CONCATENATE(C22,"-",B20,"-Opere complesse")</f>
        <v>E.19-Arredi, Forniture, Aree esterne pertinenziali allestite-Opere complesse</v>
      </c>
      <c r="K22" s="236">
        <f t="shared" si="0"/>
        <v>1.2</v>
      </c>
      <c r="L22" s="320"/>
    </row>
    <row r="23" spans="1:12" ht="20.100000000000001" customHeight="1" x14ac:dyDescent="0.2">
      <c r="A23" s="728"/>
      <c r="B23" s="723" t="s">
        <v>106</v>
      </c>
      <c r="C23" s="120" t="s">
        <v>107</v>
      </c>
      <c r="D23" s="120" t="s">
        <v>83</v>
      </c>
      <c r="E23" s="120" t="s">
        <v>81</v>
      </c>
      <c r="F23" s="127"/>
      <c r="G23" s="146" t="s">
        <v>57</v>
      </c>
      <c r="H23" s="168">
        <v>0.95</v>
      </c>
      <c r="J23" t="str">
        <f>CONCATENATE(C23,"-",B23,"-Manutenzione straordinaria su edifici esistenti")</f>
        <v>E.20-Edifici e manufatti esistenti-Manutenzione straordinaria su edifici esistenti</v>
      </c>
      <c r="K23" s="236">
        <f t="shared" si="0"/>
        <v>0.95</v>
      </c>
      <c r="L23" s="320"/>
    </row>
    <row r="24" spans="1:12" ht="20.100000000000001" customHeight="1" x14ac:dyDescent="0.2">
      <c r="A24" s="728"/>
      <c r="B24" s="724"/>
      <c r="C24" s="120" t="s">
        <v>108</v>
      </c>
      <c r="D24" s="120" t="s">
        <v>87</v>
      </c>
      <c r="E24" s="120" t="s">
        <v>81</v>
      </c>
      <c r="F24" s="127"/>
      <c r="G24" s="146" t="s">
        <v>468</v>
      </c>
      <c r="H24" s="168">
        <v>1.2</v>
      </c>
      <c r="J24" t="str">
        <f>CONCATENATE(C24,"-",B23,"-Manutenzione straordinaria su edifici di interesse storico non soggetti")</f>
        <v>E.21-Edifici e manufatti esistenti-Manutenzione straordinaria su edifici di interesse storico non soggetti</v>
      </c>
      <c r="K24" s="236">
        <f t="shared" si="0"/>
        <v>1.2</v>
      </c>
      <c r="L24" s="320"/>
    </row>
    <row r="25" spans="1:12" ht="20.100000000000001" customHeight="1" x14ac:dyDescent="0.2">
      <c r="A25" s="729"/>
      <c r="B25" s="725"/>
      <c r="C25" s="120" t="s">
        <v>109</v>
      </c>
      <c r="D25" s="120" t="s">
        <v>110</v>
      </c>
      <c r="E25" s="120" t="s">
        <v>81</v>
      </c>
      <c r="F25" s="127"/>
      <c r="G25" s="146" t="s">
        <v>58</v>
      </c>
      <c r="H25" s="171">
        <v>1.55</v>
      </c>
      <c r="J25" t="str">
        <f>CONCATENATE(C25,"-",B23,"-Manutenzione straordinaria su edifici di interesse storico soggetti")</f>
        <v>E.22-Edifici e manufatti esistenti-Manutenzione straordinaria su edifici di interesse storico soggetti</v>
      </c>
      <c r="K25" s="236">
        <f t="shared" si="0"/>
        <v>1.55</v>
      </c>
      <c r="L25" s="320"/>
    </row>
    <row r="26" spans="1:12" ht="24" customHeight="1" x14ac:dyDescent="0.2">
      <c r="A26" s="726" t="s">
        <v>18</v>
      </c>
      <c r="B26" s="732" t="s">
        <v>111</v>
      </c>
      <c r="C26" s="128" t="s">
        <v>112</v>
      </c>
      <c r="D26" s="129" t="s">
        <v>113</v>
      </c>
      <c r="E26" s="130" t="s">
        <v>81</v>
      </c>
      <c r="F26" s="131"/>
      <c r="G26" s="145" t="s">
        <v>60</v>
      </c>
      <c r="H26" s="172">
        <v>0.7</v>
      </c>
      <c r="J26" t="str">
        <f>CONCATENATE(C26,"-",B26,"-Strutture in c.a. non soggette ad azione sismica e temporanee")</f>
        <v>S.01-Strutture, Opere infrastrutturali puntuali, non soggette ad azioni sismiche, ai sensi delle Norme Tecniche per le Costruzioni-Strutture in c.a. non soggette ad azione sismica e temporanee</v>
      </c>
      <c r="K26" s="236">
        <f t="shared" si="0"/>
        <v>0.7</v>
      </c>
      <c r="L26" s="321">
        <v>13</v>
      </c>
    </row>
    <row r="27" spans="1:12" ht="24" customHeight="1" x14ac:dyDescent="0.2">
      <c r="A27" s="727"/>
      <c r="B27" s="734"/>
      <c r="C27" s="128" t="s">
        <v>114</v>
      </c>
      <c r="D27" s="129" t="s">
        <v>115</v>
      </c>
      <c r="E27" s="130" t="s">
        <v>116</v>
      </c>
      <c r="F27" s="131"/>
      <c r="G27" s="145" t="s">
        <v>469</v>
      </c>
      <c r="H27" s="172">
        <v>0.5</v>
      </c>
      <c r="J27" t="str">
        <f>CONCATENATE(C27,"-",B26,"-Strutture in muratura, legno e metallo non soggette ad azioni sismiche")</f>
        <v>S.02-Strutture, Opere infrastrutturali puntuali, non soggette ad azioni sismiche, ai sensi delle Norme Tecniche per le Costruzioni-Strutture in muratura, legno e metallo non soggette ad azioni sismiche</v>
      </c>
      <c r="K27" s="236">
        <f t="shared" si="0"/>
        <v>0.5</v>
      </c>
      <c r="L27" s="321">
        <v>2456</v>
      </c>
    </row>
    <row r="28" spans="1:12" ht="16.5" x14ac:dyDescent="0.2">
      <c r="A28" s="727"/>
      <c r="B28" s="723" t="s">
        <v>117</v>
      </c>
      <c r="C28" s="132" t="s">
        <v>118</v>
      </c>
      <c r="D28" s="133" t="s">
        <v>119</v>
      </c>
      <c r="E28" s="134" t="s">
        <v>81</v>
      </c>
      <c r="F28" s="135"/>
      <c r="G28" s="146" t="s">
        <v>61</v>
      </c>
      <c r="H28" s="173">
        <v>0.95</v>
      </c>
      <c r="J28" t="str">
        <f>CONCATENATE(C28,"-",B28,"-Strutture in c.a. soggette ad azione sismica")</f>
        <v>S.03-Strutture, Opere infrastrutturali puntuali-Strutture in c.a. soggette ad azione sismica</v>
      </c>
      <c r="K28" s="236">
        <f t="shared" si="0"/>
        <v>0.95</v>
      </c>
      <c r="L28" s="321">
        <v>13</v>
      </c>
    </row>
    <row r="29" spans="1:12" ht="33" x14ac:dyDescent="0.2">
      <c r="A29" s="727"/>
      <c r="B29" s="731"/>
      <c r="C29" s="132" t="s">
        <v>120</v>
      </c>
      <c r="D29" s="133" t="s">
        <v>121</v>
      </c>
      <c r="E29" s="134" t="s">
        <v>116</v>
      </c>
      <c r="F29" s="135"/>
      <c r="G29" s="146" t="s">
        <v>62</v>
      </c>
      <c r="H29" s="173">
        <v>0.9</v>
      </c>
      <c r="J29" t="str">
        <f>CONCATENATE(C29,"-",B28,"-Strutture in muratura, legno e metallo soggette ad azioni sismiche, Consolidamenti, Paratie, Ponti, ecc.")</f>
        <v>S.04-Strutture, Opere infrastrutturali puntuali-Strutture in muratura, legno e metallo soggette ad azioni sismiche, Consolidamenti, Paratie, Ponti, ecc.</v>
      </c>
      <c r="K29" s="236">
        <f t="shared" si="0"/>
        <v>0.9</v>
      </c>
      <c r="L29" s="321">
        <v>2456</v>
      </c>
    </row>
    <row r="30" spans="1:12" ht="16.5" x14ac:dyDescent="0.2">
      <c r="A30" s="727"/>
      <c r="B30" s="732" t="s">
        <v>122</v>
      </c>
      <c r="C30" s="128" t="s">
        <v>123</v>
      </c>
      <c r="D30" s="136" t="s">
        <v>124</v>
      </c>
      <c r="E30" s="130" t="s">
        <v>116</v>
      </c>
      <c r="F30" s="131"/>
      <c r="G30" s="145" t="s">
        <v>63</v>
      </c>
      <c r="H30" s="172">
        <v>1.05</v>
      </c>
      <c r="J30" t="str">
        <f>CONCATENATE(C30,"-",B30,"-Dighe, Conche, Elevatori, Opere di ritenuta  e di difesa, rilevati, colmate. Gallerie, Opere sotterranee e subacquee, Fondazioni speciali.")</f>
        <v>S.05-Strutture speciali-Dighe, Conche, Elevatori, Opere di ritenuta  e di difesa, rilevati, colmate. Gallerie, Opere sotterranee e subacquee, Fondazioni speciali.</v>
      </c>
      <c r="K30" s="236">
        <f t="shared" si="0"/>
        <v>1.05</v>
      </c>
      <c r="L30" s="321">
        <v>2456</v>
      </c>
    </row>
    <row r="31" spans="1:12" ht="24.75" x14ac:dyDescent="0.2">
      <c r="A31" s="735"/>
      <c r="B31" s="734"/>
      <c r="C31" s="128" t="s">
        <v>125</v>
      </c>
      <c r="D31" s="129" t="s">
        <v>126</v>
      </c>
      <c r="E31" s="130" t="s">
        <v>116</v>
      </c>
      <c r="F31" s="131"/>
      <c r="G31" s="145" t="s">
        <v>470</v>
      </c>
      <c r="H31" s="172">
        <v>1.1499999999999999</v>
      </c>
      <c r="J31" t="str">
        <f>CONCATENATE(C31,"-",B30,"-Opere strutturali di notevole importanza costruttiva e richiedenti calcolazioni particolari")</f>
        <v>S.06-Strutture speciali-Opere strutturali di notevole importanza costruttiva e richiedenti calcolazioni particolari</v>
      </c>
      <c r="K31" s="236">
        <f t="shared" si="0"/>
        <v>1.1499999999999999</v>
      </c>
      <c r="L31" s="321">
        <v>2456</v>
      </c>
    </row>
    <row r="32" spans="1:12" ht="41.25" x14ac:dyDescent="0.2">
      <c r="A32" s="747" t="s">
        <v>142</v>
      </c>
      <c r="B32" s="723" t="s">
        <v>127</v>
      </c>
      <c r="C32" s="132" t="s">
        <v>128</v>
      </c>
      <c r="D32" s="133" t="s">
        <v>129</v>
      </c>
      <c r="E32" s="751" t="s">
        <v>141</v>
      </c>
      <c r="F32" s="135"/>
      <c r="G32" s="146" t="s">
        <v>65</v>
      </c>
      <c r="H32" s="173">
        <v>0.75</v>
      </c>
      <c r="J32" t="str">
        <f>CONCATENATE(C32,"-",B32,"-Impianti idrici e fognari all'interno di edifici domestici o industriali, Reti per combustibili e gas, Impianti antincendio")</f>
        <v>IA.01-Impianti meccanici a fluido a servizio delle costruzioni-Impianti idrici e fognari all'interno di edifici domestici o industriali, Reti per combustibili e gas, Impianti antincendio</v>
      </c>
      <c r="K32" s="236">
        <f t="shared" si="0"/>
        <v>0.75</v>
      </c>
      <c r="L32" s="321" t="s">
        <v>471</v>
      </c>
    </row>
    <row r="33" spans="1:12" ht="22.5" x14ac:dyDescent="0.2">
      <c r="A33" s="748"/>
      <c r="B33" s="731"/>
      <c r="C33" s="132" t="s">
        <v>130</v>
      </c>
      <c r="D33" s="133" t="s">
        <v>131</v>
      </c>
      <c r="E33" s="752"/>
      <c r="F33" s="135"/>
      <c r="G33" s="146" t="s">
        <v>66</v>
      </c>
      <c r="H33" s="173">
        <v>0.85</v>
      </c>
      <c r="J33" t="str">
        <f>CONCATENATE(C33,"-",B32,"-Impianti di riscaldamento e raffrescamento")</f>
        <v>IA.02-Impianti meccanici a fluido a servizio delle costruzioni-Impianti di riscaldamento e raffrescamento</v>
      </c>
      <c r="K33" s="236">
        <f t="shared" si="0"/>
        <v>0.85</v>
      </c>
      <c r="L33" s="321" t="s">
        <v>471</v>
      </c>
    </row>
    <row r="34" spans="1:12" ht="24.75" x14ac:dyDescent="0.2">
      <c r="A34" s="748"/>
      <c r="B34" s="732" t="s">
        <v>132</v>
      </c>
      <c r="C34" s="128" t="s">
        <v>133</v>
      </c>
      <c r="D34" s="129" t="s">
        <v>134</v>
      </c>
      <c r="E34" s="736" t="s">
        <v>141</v>
      </c>
      <c r="F34" s="131"/>
      <c r="G34" s="145" t="s">
        <v>67</v>
      </c>
      <c r="H34" s="172">
        <v>1.1499999999999999</v>
      </c>
      <c r="J34" t="str">
        <f>CONCATENATE(C34,"-",B34,"-Impianti di tipo semplice")</f>
        <v>IA.03-Impianti elettrici e speciali a servizio delle costruzioni - Singole apparecchiature per laboratori e impianti pilota-Impianti di tipo semplice</v>
      </c>
      <c r="K34" s="236">
        <f t="shared" si="0"/>
        <v>1.1499999999999999</v>
      </c>
      <c r="L34" s="321" t="s">
        <v>471</v>
      </c>
    </row>
    <row r="35" spans="1:12" ht="33" x14ac:dyDescent="0.2">
      <c r="A35" s="748"/>
      <c r="B35" s="734"/>
      <c r="C35" s="128" t="s">
        <v>135</v>
      </c>
      <c r="D35" s="129" t="s">
        <v>134</v>
      </c>
      <c r="E35" s="737"/>
      <c r="F35" s="131"/>
      <c r="G35" s="145" t="s">
        <v>68</v>
      </c>
      <c r="H35" s="172">
        <v>1.3</v>
      </c>
      <c r="J35" t="str">
        <f>CONCATENATE(C35,"-",B34,"-Impianti di tipo complesso")</f>
        <v>IA.04-Impianti elettrici e speciali a servizio delle costruzioni - Singole apparecchiature per laboratori e impianti pilota-Impianti di tipo complesso</v>
      </c>
      <c r="K35" s="236">
        <f t="shared" si="0"/>
        <v>1.3</v>
      </c>
      <c r="L35" s="321" t="s">
        <v>471</v>
      </c>
    </row>
    <row r="36" spans="1:12" ht="22.5" x14ac:dyDescent="0.2">
      <c r="A36" s="748"/>
      <c r="B36" s="723" t="s">
        <v>136</v>
      </c>
      <c r="C36" s="132" t="s">
        <v>137</v>
      </c>
      <c r="D36" s="133" t="s">
        <v>138</v>
      </c>
      <c r="E36" s="134" t="s">
        <v>116</v>
      </c>
      <c r="F36" s="135"/>
      <c r="G36" s="146" t="s">
        <v>69</v>
      </c>
      <c r="H36" s="173">
        <v>0.55000000000000004</v>
      </c>
      <c r="J36" t="str">
        <f>CONCATENATE(C36,"-",B36,"-",G36)</f>
        <v>IB.04-Impianti industriali - Impianti pilota e impianti di depurazione con ridotte problematiche tecniche - Discariche inerti-Depositi e discariche senza trattamento dei rifiuti.</v>
      </c>
      <c r="K36" s="236">
        <f t="shared" si="0"/>
        <v>0.55000000000000004</v>
      </c>
      <c r="L36" s="321" t="s">
        <v>472</v>
      </c>
    </row>
    <row r="37" spans="1:12" ht="22.5" x14ac:dyDescent="0.2">
      <c r="A37" s="748"/>
      <c r="B37" s="731"/>
      <c r="C37" s="132" t="s">
        <v>139</v>
      </c>
      <c r="D37" s="133" t="s">
        <v>140</v>
      </c>
      <c r="E37" s="134" t="s">
        <v>81</v>
      </c>
      <c r="F37" s="135"/>
      <c r="G37" s="146" t="s">
        <v>70</v>
      </c>
      <c r="H37" s="173">
        <v>0.7</v>
      </c>
      <c r="J37" t="str">
        <f>CONCATENATE(C37,"-",B36,"-",G37)</f>
        <v>IB.05-Impianti industriali - Impianti pilota e impianti di depurazione con ridotte problematiche tecniche - Discariche inerti-Impianti per le industrie molitorie, cartarie, alimentari, delle fibre tessili naturali, del legno, del cuoio e simili.</v>
      </c>
      <c r="K37" s="236">
        <f t="shared" si="0"/>
        <v>0.7</v>
      </c>
      <c r="L37" s="321" t="s">
        <v>472</v>
      </c>
    </row>
    <row r="38" spans="1:12" ht="66" x14ac:dyDescent="0.2">
      <c r="A38" s="749"/>
      <c r="B38" s="732" t="s">
        <v>155</v>
      </c>
      <c r="C38" s="128" t="s">
        <v>151</v>
      </c>
      <c r="D38" s="129" t="s">
        <v>140</v>
      </c>
      <c r="E38" s="736" t="s">
        <v>154</v>
      </c>
      <c r="F38" s="131"/>
      <c r="G38" s="137" t="s">
        <v>144</v>
      </c>
      <c r="H38" s="172">
        <v>0.7</v>
      </c>
      <c r="J38" t="str">
        <f>CONCATENATE(C38,"-",B38,"-Impianti industriali correnti")</f>
        <v>IB.06-Impianti industriali – Impianti pilota e impianti di depurazione complessi -Discariche con trattamenti e termovalorizzatori-Impianti industriali correnti</v>
      </c>
      <c r="K38" s="236">
        <f t="shared" si="0"/>
        <v>0.7</v>
      </c>
      <c r="L38" s="321" t="s">
        <v>472</v>
      </c>
    </row>
    <row r="39" spans="1:12" ht="22.5" x14ac:dyDescent="0.2">
      <c r="A39" s="749"/>
      <c r="B39" s="734"/>
      <c r="C39" s="128" t="s">
        <v>152</v>
      </c>
      <c r="D39" s="129" t="s">
        <v>153</v>
      </c>
      <c r="E39" s="737"/>
      <c r="F39" s="131"/>
      <c r="G39" s="150" t="s">
        <v>145</v>
      </c>
      <c r="H39" s="172">
        <v>0.75</v>
      </c>
      <c r="J39" t="str">
        <f>CONCATENATE(C39,"-",B38,"-Impianti industriali complessi")</f>
        <v>IB.07-Impianti industriali – Impianti pilota e impianti di depurazione complessi -Discariche con trattamenti e termovalorizzatori-Impianti industriali complessi</v>
      </c>
      <c r="K39" s="236">
        <f t="shared" si="0"/>
        <v>0.75</v>
      </c>
      <c r="L39" s="321" t="s">
        <v>472</v>
      </c>
    </row>
    <row r="40" spans="1:12" ht="22.5" x14ac:dyDescent="0.2">
      <c r="A40" s="749"/>
      <c r="B40" s="744" t="s">
        <v>164</v>
      </c>
      <c r="C40" s="132" t="s">
        <v>156</v>
      </c>
      <c r="D40" s="133" t="s">
        <v>157</v>
      </c>
      <c r="E40" s="134"/>
      <c r="F40" s="135"/>
      <c r="G40" s="151" t="s">
        <v>146</v>
      </c>
      <c r="H40" s="173">
        <v>0.5</v>
      </c>
      <c r="J40" t="str">
        <f>CONCATENATE(C40,"-",B40,"-",G40)</f>
        <v>IB.08-Opere elettriche per reti di trasmissione e distribuzione energia e segnali – Laboratori con ridotte problematiche tecniche-Impianti di linee e reti per trasmissioni e distribuzione di energia elettrica, telegrafia, telefonia.</v>
      </c>
      <c r="K40" s="236">
        <f t="shared" si="0"/>
        <v>0.5</v>
      </c>
      <c r="L40" s="321" t="s">
        <v>472</v>
      </c>
    </row>
    <row r="41" spans="1:12" ht="22.5" x14ac:dyDescent="0.2">
      <c r="A41" s="749"/>
      <c r="B41" s="745"/>
      <c r="C41" s="132" t="s">
        <v>158</v>
      </c>
      <c r="D41" s="133" t="s">
        <v>159</v>
      </c>
      <c r="E41" s="134" t="s">
        <v>81</v>
      </c>
      <c r="F41" s="135"/>
      <c r="G41" s="151" t="s">
        <v>147</v>
      </c>
      <c r="H41" s="173">
        <v>0.6</v>
      </c>
      <c r="J41" t="str">
        <f>CONCATENATE(C41,"-",B40,"-",G41)</f>
        <v>IB.09-Opere elettriche per reti di trasmissione e distribuzione energia e segnali – Laboratori con ridotte problematiche tecniche-Centrali idroelettriche ordinarie - Stazioni di trasformazioni e di conversione impianti di trazione elettrica</v>
      </c>
      <c r="K41" s="236">
        <f t="shared" si="0"/>
        <v>0.6</v>
      </c>
      <c r="L41" s="321" t="s">
        <v>472</v>
      </c>
    </row>
    <row r="42" spans="1:12" ht="22.5" x14ac:dyDescent="0.2">
      <c r="A42" s="749"/>
      <c r="B42" s="746"/>
      <c r="C42" s="132" t="s">
        <v>160</v>
      </c>
      <c r="D42" s="133" t="s">
        <v>161</v>
      </c>
      <c r="E42" s="134"/>
      <c r="F42" s="135"/>
      <c r="G42" s="151" t="s">
        <v>148</v>
      </c>
      <c r="H42" s="173">
        <v>0.75</v>
      </c>
      <c r="J42" t="str">
        <f>CONCATENATE(C42,"-",B40,"-",G42)</f>
        <v>IB.10-Opere elettriche per reti di trasmissione e distribuzione energia e segnali – Laboratori con ridotte problematiche tecniche-Impianti termoelettrici-Impianti dell'elettrochimica - Impianti della elettrometallurgia - Laboratori con ridotte problematiche tecniche</v>
      </c>
      <c r="K42" s="236">
        <f t="shared" si="0"/>
        <v>0.75</v>
      </c>
      <c r="L42" s="321" t="s">
        <v>472</v>
      </c>
    </row>
    <row r="43" spans="1:12" ht="22.5" x14ac:dyDescent="0.2">
      <c r="A43" s="749"/>
      <c r="B43" s="742" t="s">
        <v>165</v>
      </c>
      <c r="C43" s="138" t="s">
        <v>162</v>
      </c>
      <c r="D43" s="139"/>
      <c r="E43" s="140" t="s">
        <v>81</v>
      </c>
      <c r="F43" s="139"/>
      <c r="G43" s="150" t="s">
        <v>149</v>
      </c>
      <c r="H43" s="172">
        <v>0.9</v>
      </c>
      <c r="J43" t="str">
        <f>CONCATENATE(C43,"-",B43,"-",G43)</f>
        <v>IB.11-Impianti per la produzione di energia– Laboratori complessi-Campi fotovoltaici - Parchi eolici</v>
      </c>
      <c r="K43" s="236">
        <f t="shared" si="0"/>
        <v>0.9</v>
      </c>
      <c r="L43" s="321" t="s">
        <v>472</v>
      </c>
    </row>
    <row r="44" spans="1:12" ht="23.25" thickBot="1" x14ac:dyDescent="0.25">
      <c r="A44" s="750"/>
      <c r="B44" s="743"/>
      <c r="C44" s="141" t="s">
        <v>163</v>
      </c>
      <c r="D44" s="142"/>
      <c r="E44" s="143" t="s">
        <v>81</v>
      </c>
      <c r="F44" s="142"/>
      <c r="G44" s="154" t="s">
        <v>150</v>
      </c>
      <c r="H44" s="174">
        <v>1</v>
      </c>
      <c r="J44" t="str">
        <f>CONCATENATE(C44,"-",B43,"-",G44)</f>
        <v>IB.12-Impianti per la produzione di energia– Laboratori complessi-Micro Centrali idroelettriche-Impianti termoelettrici-Impianti della elettrometallurgia di tipo complesso</v>
      </c>
      <c r="K44" s="236">
        <f t="shared" si="0"/>
        <v>1</v>
      </c>
      <c r="L44" s="321" t="s">
        <v>472</v>
      </c>
    </row>
    <row r="45" spans="1:12" ht="13.5" thickBot="1" x14ac:dyDescent="0.25">
      <c r="A45" s="175" t="s">
        <v>143</v>
      </c>
      <c r="B45" s="144"/>
      <c r="C45" s="144"/>
      <c r="D45" s="144"/>
      <c r="E45" s="144"/>
      <c r="F45" s="144"/>
      <c r="G45" s="144"/>
      <c r="H45" s="176"/>
      <c r="J45" t="str">
        <f>CONCATENATE(C45,"-",B45)</f>
        <v>-</v>
      </c>
      <c r="K45" s="236">
        <f t="shared" si="0"/>
        <v>0</v>
      </c>
      <c r="L45" s="320"/>
    </row>
    <row r="46" spans="1:12" x14ac:dyDescent="0.2">
      <c r="A46" s="739" t="s">
        <v>192</v>
      </c>
      <c r="B46" s="162" t="s">
        <v>186</v>
      </c>
      <c r="C46" s="136" t="s">
        <v>206</v>
      </c>
      <c r="D46" s="117" t="s">
        <v>207</v>
      </c>
      <c r="E46" s="155" t="s">
        <v>138</v>
      </c>
      <c r="F46" s="126"/>
      <c r="G46" s="145" t="s">
        <v>166</v>
      </c>
      <c r="H46" s="172">
        <v>0.4</v>
      </c>
      <c r="J46" t="str">
        <f>CONCATENATE(C46,"-",B46)</f>
        <v>V.01-Manutenzione</v>
      </c>
      <c r="K46" s="236">
        <f t="shared" si="0"/>
        <v>0.4</v>
      </c>
      <c r="L46" s="320"/>
    </row>
    <row r="47" spans="1:12" ht="16.5" x14ac:dyDescent="0.2">
      <c r="A47" s="727"/>
      <c r="B47" s="163" t="s">
        <v>187</v>
      </c>
      <c r="C47" s="156" t="s">
        <v>208</v>
      </c>
      <c r="D47" s="120" t="s">
        <v>207</v>
      </c>
      <c r="E47" s="157" t="s">
        <v>138</v>
      </c>
      <c r="F47" s="127"/>
      <c r="G47" s="146" t="s">
        <v>167</v>
      </c>
      <c r="H47" s="173">
        <v>0.45</v>
      </c>
      <c r="J47" t="str">
        <f>CONCATENATE(C47,"-",B47)</f>
        <v>V.02-Viabilità ordinaria</v>
      </c>
      <c r="K47" s="236">
        <f t="shared" si="0"/>
        <v>0.45</v>
      </c>
      <c r="L47" s="320"/>
    </row>
    <row r="48" spans="1:12" ht="24.75" x14ac:dyDescent="0.2">
      <c r="A48" s="735"/>
      <c r="B48" s="162" t="s">
        <v>188</v>
      </c>
      <c r="C48" s="136" t="s">
        <v>209</v>
      </c>
      <c r="D48" s="117" t="s">
        <v>210</v>
      </c>
      <c r="E48" s="155" t="s">
        <v>140</v>
      </c>
      <c r="F48" s="126"/>
      <c r="G48" s="145" t="s">
        <v>168</v>
      </c>
      <c r="H48" s="172">
        <v>0.75</v>
      </c>
      <c r="J48" t="str">
        <f>CONCATENATE(C48,"-",B48)</f>
        <v>V.03-Viabilità speciale</v>
      </c>
      <c r="K48" s="236">
        <f t="shared" si="0"/>
        <v>0.75</v>
      </c>
      <c r="L48" s="320"/>
    </row>
    <row r="49" spans="1:12" x14ac:dyDescent="0.2">
      <c r="A49" s="726" t="s">
        <v>17</v>
      </c>
      <c r="B49" s="163" t="s">
        <v>189</v>
      </c>
      <c r="C49" s="156" t="s">
        <v>211</v>
      </c>
      <c r="D49" s="120" t="s">
        <v>212</v>
      </c>
      <c r="E49" s="157" t="s">
        <v>116</v>
      </c>
      <c r="F49" s="127"/>
      <c r="G49" s="146" t="s">
        <v>169</v>
      </c>
      <c r="H49" s="173">
        <v>0.65</v>
      </c>
      <c r="J49" t="str">
        <f>CONCATENATE(C49,"-",B49)</f>
        <v>D.01-Navigazione</v>
      </c>
      <c r="K49" s="236">
        <f t="shared" si="0"/>
        <v>0.65</v>
      </c>
      <c r="L49" s="320"/>
    </row>
    <row r="50" spans="1:12" ht="16.5" x14ac:dyDescent="0.2">
      <c r="A50" s="727"/>
      <c r="B50" s="732" t="s">
        <v>190</v>
      </c>
      <c r="C50" s="136" t="s">
        <v>213</v>
      </c>
      <c r="D50" s="117" t="s">
        <v>214</v>
      </c>
      <c r="E50" s="155" t="s">
        <v>116</v>
      </c>
      <c r="F50" s="126"/>
      <c r="G50" s="145" t="s">
        <v>170</v>
      </c>
      <c r="H50" s="172">
        <v>0.45</v>
      </c>
      <c r="J50" t="str">
        <f>CONCATENATE(C50,"-",B50,"-",G50)</f>
        <v>D.02-Opere di bonifica e derivazioni-Bonifiche ed irrigazioni a deflusso naturale, sistemazione di corsi d'acqua e di bacini montani</v>
      </c>
      <c r="K50" s="236">
        <f t="shared" si="0"/>
        <v>0.45</v>
      </c>
      <c r="L50" s="320"/>
    </row>
    <row r="51" spans="1:12" ht="16.5" x14ac:dyDescent="0.2">
      <c r="A51" s="727"/>
      <c r="B51" s="734"/>
      <c r="C51" s="136" t="s">
        <v>215</v>
      </c>
      <c r="D51" s="117" t="s">
        <v>216</v>
      </c>
      <c r="E51" s="155" t="s">
        <v>116</v>
      </c>
      <c r="F51" s="126"/>
      <c r="G51" s="145" t="s">
        <v>171</v>
      </c>
      <c r="H51" s="172">
        <v>0.55000000000000004</v>
      </c>
      <c r="J51" t="str">
        <f>CONCATENATE(C51,"-",B50,"-",G51)</f>
        <v>D.03-Opere di bonifica e derivazioni-Bonifiche ed irrigazioni con sollevamento meccanico di acqua (esclusi i macchinari) - Derivazioni d'acqua per forza motrice e produzione di energia elettrica.</v>
      </c>
      <c r="K51" s="236">
        <f t="shared" si="0"/>
        <v>0.55000000000000004</v>
      </c>
      <c r="L51" s="320"/>
    </row>
    <row r="52" spans="1:12" ht="24.75" x14ac:dyDescent="0.2">
      <c r="A52" s="727"/>
      <c r="B52" s="723" t="s">
        <v>191</v>
      </c>
      <c r="C52" s="156" t="s">
        <v>217</v>
      </c>
      <c r="D52" s="120" t="s">
        <v>218</v>
      </c>
      <c r="E52" s="157" t="s">
        <v>116</v>
      </c>
      <c r="F52" s="127"/>
      <c r="G52" s="146" t="s">
        <v>172</v>
      </c>
      <c r="H52" s="173">
        <v>0.65</v>
      </c>
      <c r="J52" t="str">
        <f>CONCATENATE(C52,"-",B52,"-Impianti di tipo semplice ed ordinario")</f>
        <v>D.04-Acquedotti e fognature-Impianti di tipo semplice ed ordinario</v>
      </c>
      <c r="K52" s="236">
        <f t="shared" si="0"/>
        <v>0.65</v>
      </c>
      <c r="L52" s="320"/>
    </row>
    <row r="53" spans="1:12" ht="16.5" x14ac:dyDescent="0.2">
      <c r="A53" s="735"/>
      <c r="B53" s="731"/>
      <c r="C53" s="156" t="s">
        <v>219</v>
      </c>
      <c r="D53" s="127"/>
      <c r="E53" s="157" t="s">
        <v>116</v>
      </c>
      <c r="F53" s="127"/>
      <c r="G53" s="146" t="s">
        <v>173</v>
      </c>
      <c r="H53" s="173">
        <v>0.8</v>
      </c>
      <c r="J53" t="str">
        <f>CONCATENATE(C53,"-",B52,"-Impianti di tipo complesso e speciale")</f>
        <v>D.05-Acquedotti e fognature-Impianti di tipo complesso e speciale</v>
      </c>
      <c r="K53" s="236">
        <f t="shared" si="0"/>
        <v>0.8</v>
      </c>
      <c r="L53" s="320"/>
    </row>
    <row r="54" spans="1:12" ht="24.75" customHeight="1" x14ac:dyDescent="0.2">
      <c r="A54" s="726" t="s">
        <v>193</v>
      </c>
      <c r="B54" s="162" t="s">
        <v>195</v>
      </c>
      <c r="C54" s="136" t="s">
        <v>220</v>
      </c>
      <c r="D54" s="126"/>
      <c r="E54" s="126"/>
      <c r="F54" s="126"/>
      <c r="G54" s="145" t="s">
        <v>174</v>
      </c>
      <c r="H54" s="172">
        <v>0.95</v>
      </c>
      <c r="J54" t="str">
        <f t="shared" ref="J54:J65" si="1">CONCATENATE(C54,"-",B54)</f>
        <v>T.01-Sistemi informativi</v>
      </c>
      <c r="K54" s="236">
        <f t="shared" si="0"/>
        <v>0.95</v>
      </c>
      <c r="L54" s="320"/>
    </row>
    <row r="55" spans="1:12" ht="24.75" x14ac:dyDescent="0.2">
      <c r="A55" s="727"/>
      <c r="B55" s="163" t="s">
        <v>196</v>
      </c>
      <c r="C55" s="156" t="s">
        <v>221</v>
      </c>
      <c r="D55" s="127"/>
      <c r="E55" s="127"/>
      <c r="F55" s="127"/>
      <c r="G55" s="146" t="s">
        <v>175</v>
      </c>
      <c r="H55" s="173">
        <v>0.7</v>
      </c>
      <c r="J55" t="str">
        <f t="shared" si="1"/>
        <v>T.02-Sistemi e reti di telecomunicazione</v>
      </c>
      <c r="K55" s="236">
        <f t="shared" si="0"/>
        <v>0.7</v>
      </c>
      <c r="L55" s="320"/>
    </row>
    <row r="56" spans="1:12" ht="18" x14ac:dyDescent="0.2">
      <c r="A56" s="727"/>
      <c r="B56" s="162" t="s">
        <v>197</v>
      </c>
      <c r="C56" s="129" t="s">
        <v>222</v>
      </c>
      <c r="D56" s="126"/>
      <c r="E56" s="126"/>
      <c r="F56" s="126"/>
      <c r="G56" s="145" t="s">
        <v>176</v>
      </c>
      <c r="H56" s="172">
        <v>1.2</v>
      </c>
      <c r="J56" t="str">
        <f t="shared" si="1"/>
        <v>T.03-Sistemi elettronici ed automazione</v>
      </c>
      <c r="K56" s="236">
        <f t="shared" si="0"/>
        <v>1.2</v>
      </c>
      <c r="L56" s="320"/>
    </row>
    <row r="57" spans="1:12" ht="33" x14ac:dyDescent="0.2">
      <c r="A57" s="726" t="s">
        <v>194</v>
      </c>
      <c r="B57" s="163" t="s">
        <v>198</v>
      </c>
      <c r="C57" s="133" t="s">
        <v>223</v>
      </c>
      <c r="D57" s="127"/>
      <c r="E57" s="127"/>
      <c r="F57" s="157" t="s">
        <v>224</v>
      </c>
      <c r="G57" s="146" t="s">
        <v>177</v>
      </c>
      <c r="H57" s="173">
        <v>0.85</v>
      </c>
      <c r="J57" t="str">
        <f t="shared" si="1"/>
        <v>P.01-Interventi di sistemazione naturalistica o paesaggistica</v>
      </c>
      <c r="K57" s="236">
        <f t="shared" si="0"/>
        <v>0.85</v>
      </c>
      <c r="L57" s="320"/>
    </row>
    <row r="58" spans="1:12" ht="27" x14ac:dyDescent="0.2">
      <c r="A58" s="727"/>
      <c r="B58" s="162" t="s">
        <v>199</v>
      </c>
      <c r="C58" s="129" t="s">
        <v>225</v>
      </c>
      <c r="D58" s="126"/>
      <c r="E58" s="126"/>
      <c r="F58" s="155" t="s">
        <v>226</v>
      </c>
      <c r="G58" s="145" t="s">
        <v>178</v>
      </c>
      <c r="H58" s="172">
        <v>0.85</v>
      </c>
      <c r="J58" t="str">
        <f t="shared" si="1"/>
        <v>P.02-Interventi del verde e opere per attività ricreativa o sportiva</v>
      </c>
      <c r="K58" s="236">
        <f t="shared" si="0"/>
        <v>0.85</v>
      </c>
      <c r="L58" s="320"/>
    </row>
    <row r="59" spans="1:12" ht="24.75" x14ac:dyDescent="0.2">
      <c r="A59" s="727"/>
      <c r="B59" s="163" t="s">
        <v>200</v>
      </c>
      <c r="C59" s="133" t="s">
        <v>227</v>
      </c>
      <c r="D59" s="127"/>
      <c r="E59" s="127"/>
      <c r="F59" s="157" t="s">
        <v>228</v>
      </c>
      <c r="G59" s="146" t="s">
        <v>179</v>
      </c>
      <c r="H59" s="173">
        <v>0.85</v>
      </c>
      <c r="J59" t="str">
        <f t="shared" si="1"/>
        <v>P.03-Interventi recupero, riqualificazione ambientale</v>
      </c>
      <c r="K59" s="236">
        <f t="shared" si="0"/>
        <v>0.85</v>
      </c>
      <c r="L59" s="320"/>
    </row>
    <row r="60" spans="1:12" ht="22.5" x14ac:dyDescent="0.2">
      <c r="A60" s="727"/>
      <c r="B60" s="162" t="s">
        <v>201</v>
      </c>
      <c r="C60" s="129" t="s">
        <v>229</v>
      </c>
      <c r="D60" s="126"/>
      <c r="E60" s="126"/>
      <c r="F60" s="155" t="s">
        <v>230</v>
      </c>
      <c r="G60" s="145" t="s">
        <v>180</v>
      </c>
      <c r="H60" s="172">
        <v>0.85</v>
      </c>
      <c r="J60" t="str">
        <f t="shared" si="1"/>
        <v>P.04-Interventi di sfruttamento di cave e torbiere</v>
      </c>
      <c r="K60" s="236">
        <f t="shared" si="0"/>
        <v>0.85</v>
      </c>
      <c r="L60" s="320"/>
    </row>
    <row r="61" spans="1:12" ht="67.5" x14ac:dyDescent="0.2">
      <c r="A61" s="740"/>
      <c r="B61" s="164" t="s">
        <v>202</v>
      </c>
      <c r="C61" s="237" t="s">
        <v>231</v>
      </c>
      <c r="D61" s="158"/>
      <c r="E61" s="127"/>
      <c r="F61" s="159" t="s">
        <v>232</v>
      </c>
      <c r="G61" s="148" t="s">
        <v>181</v>
      </c>
      <c r="H61" s="177">
        <v>0.85</v>
      </c>
      <c r="J61" t="str">
        <f t="shared" si="1"/>
        <v>P.05-Interventi di miglioramento e qualificazione della filiera forestale</v>
      </c>
      <c r="K61" s="236">
        <f t="shared" si="0"/>
        <v>0.85</v>
      </c>
      <c r="L61" s="320"/>
    </row>
    <row r="62" spans="1:12" ht="45" x14ac:dyDescent="0.2">
      <c r="A62" s="741"/>
      <c r="B62" s="162" t="s">
        <v>203</v>
      </c>
      <c r="C62" s="136" t="s">
        <v>233</v>
      </c>
      <c r="D62" s="126"/>
      <c r="E62" s="126"/>
      <c r="F62" s="126" t="s">
        <v>234</v>
      </c>
      <c r="G62" s="145" t="s">
        <v>182</v>
      </c>
      <c r="H62" s="178">
        <v>0.85</v>
      </c>
      <c r="J62" t="str">
        <f t="shared" si="1"/>
        <v>P.06-Interventi di miglioramento fondiario agrario e rurale; interventi di pianificazione alimentare</v>
      </c>
      <c r="K62" s="236">
        <f t="shared" si="0"/>
        <v>0.85</v>
      </c>
      <c r="L62" s="320"/>
    </row>
    <row r="63" spans="1:12" ht="54" x14ac:dyDescent="0.2">
      <c r="A63" s="726" t="s">
        <v>19</v>
      </c>
      <c r="B63" s="163" t="s">
        <v>204</v>
      </c>
      <c r="C63" s="160" t="s">
        <v>235</v>
      </c>
      <c r="D63" s="127"/>
      <c r="E63" s="127"/>
      <c r="F63" s="157" t="s">
        <v>236</v>
      </c>
      <c r="G63" s="146" t="s">
        <v>183</v>
      </c>
      <c r="H63" s="179">
        <v>0.9</v>
      </c>
      <c r="J63" t="str">
        <f t="shared" si="1"/>
        <v>U.01-Interventi per la valorizzazione delle filiere produttive agroalimentari e zootecniche; interventi di controllo – vigilanza alimentare</v>
      </c>
      <c r="K63" s="236">
        <f t="shared" si="0"/>
        <v>0.9</v>
      </c>
      <c r="L63" s="320"/>
    </row>
    <row r="64" spans="1:12" ht="27" x14ac:dyDescent="0.2">
      <c r="A64" s="727"/>
      <c r="B64" s="162" t="s">
        <v>205</v>
      </c>
      <c r="C64" s="136" t="s">
        <v>237</v>
      </c>
      <c r="D64" s="126"/>
      <c r="E64" s="126"/>
      <c r="F64" s="155" t="s">
        <v>224</v>
      </c>
      <c r="G64" s="145" t="s">
        <v>184</v>
      </c>
      <c r="H64" s="178">
        <v>0.95</v>
      </c>
      <c r="J64" t="str">
        <f t="shared" si="1"/>
        <v>U.02-Interventi per la valorizzazione della filiera naturalistica e faunistica</v>
      </c>
      <c r="K64" s="236">
        <f t="shared" si="0"/>
        <v>0.95</v>
      </c>
      <c r="L64" s="320"/>
    </row>
    <row r="65" spans="1:12" ht="13.5" thickBot="1" x14ac:dyDescent="0.25">
      <c r="A65" s="738"/>
      <c r="B65" s="180" t="s">
        <v>10</v>
      </c>
      <c r="C65" s="181" t="s">
        <v>238</v>
      </c>
      <c r="D65" s="182"/>
      <c r="E65" s="182"/>
      <c r="F65" s="182"/>
      <c r="G65" s="183" t="s">
        <v>185</v>
      </c>
      <c r="H65" s="184">
        <v>1</v>
      </c>
      <c r="J65" t="str">
        <f t="shared" si="1"/>
        <v>U.03-Pianificazione</v>
      </c>
      <c r="K65" s="236">
        <f t="shared" si="0"/>
        <v>1</v>
      </c>
      <c r="L65" s="320"/>
    </row>
  </sheetData>
  <sheetProtection password="E51E" sheet="1" objects="1" scenarios="1"/>
  <dataConsolidate/>
  <mergeCells count="35">
    <mergeCell ref="E38:E39"/>
    <mergeCell ref="A63:A65"/>
    <mergeCell ref="A54:A56"/>
    <mergeCell ref="A49:A53"/>
    <mergeCell ref="B50:B51"/>
    <mergeCell ref="B52:B53"/>
    <mergeCell ref="A46:A48"/>
    <mergeCell ref="A57:A62"/>
    <mergeCell ref="B43:B44"/>
    <mergeCell ref="B38:B39"/>
    <mergeCell ref="B40:B42"/>
    <mergeCell ref="A32:A44"/>
    <mergeCell ref="B32:B33"/>
    <mergeCell ref="E32:E33"/>
    <mergeCell ref="B34:B35"/>
    <mergeCell ref="E34:E35"/>
    <mergeCell ref="B36:B37"/>
    <mergeCell ref="A26:A31"/>
    <mergeCell ref="B26:B27"/>
    <mergeCell ref="B28:B29"/>
    <mergeCell ref="B30:B31"/>
    <mergeCell ref="B23:B25"/>
    <mergeCell ref="A4:A25"/>
    <mergeCell ref="B17:B19"/>
    <mergeCell ref="B14:B16"/>
    <mergeCell ref="B11:B13"/>
    <mergeCell ref="B8:B10"/>
    <mergeCell ref="B4:B5"/>
    <mergeCell ref="B6:B7"/>
    <mergeCell ref="B20:B22"/>
    <mergeCell ref="A1:H1"/>
    <mergeCell ref="A2:A3"/>
    <mergeCell ref="B2:B3"/>
    <mergeCell ref="C2:C3"/>
    <mergeCell ref="D2:F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R165"/>
  <sheetViews>
    <sheetView topLeftCell="A30" zoomScale="130" zoomScaleNormal="130" workbookViewId="0">
      <selection activeCell="H43" sqref="H43"/>
    </sheetView>
  </sheetViews>
  <sheetFormatPr defaultRowHeight="12.75" x14ac:dyDescent="0.2"/>
  <cols>
    <col min="2" max="2" width="10.5703125" customWidth="1"/>
    <col min="6" max="6" width="9.5703125" bestFit="1" customWidth="1"/>
    <col min="8" max="11" width="5.7109375" customWidth="1"/>
    <col min="17" max="18" width="0" hidden="1" customWidth="1"/>
  </cols>
  <sheetData>
    <row r="1" spans="1:16" ht="21" customHeight="1" thickBot="1" x14ac:dyDescent="0.25">
      <c r="A1" s="714" t="s">
        <v>332</v>
      </c>
      <c r="B1" s="715"/>
      <c r="C1" s="715"/>
      <c r="D1" s="715"/>
      <c r="E1" s="715"/>
      <c r="F1" s="715"/>
      <c r="G1" s="715"/>
      <c r="H1" s="715"/>
      <c r="I1" s="715"/>
      <c r="J1" s="715"/>
      <c r="K1" s="715"/>
      <c r="L1" s="715"/>
      <c r="M1" s="715"/>
      <c r="N1" s="715"/>
      <c r="O1" s="715"/>
      <c r="P1" s="716"/>
    </row>
    <row r="2" spans="1:16" ht="12.75" customHeight="1" x14ac:dyDescent="0.2">
      <c r="A2" s="777" t="s">
        <v>464</v>
      </c>
      <c r="B2" s="779"/>
      <c r="C2" s="777" t="s">
        <v>463</v>
      </c>
      <c r="D2" s="778"/>
      <c r="E2" s="778"/>
      <c r="F2" s="779"/>
      <c r="G2" s="780" t="s">
        <v>239</v>
      </c>
      <c r="H2" s="781"/>
      <c r="I2" s="781"/>
      <c r="J2" s="781"/>
      <c r="K2" s="781"/>
      <c r="L2" s="781"/>
      <c r="M2" s="781"/>
      <c r="N2" s="781"/>
      <c r="O2" s="781"/>
      <c r="P2" s="782"/>
    </row>
    <row r="3" spans="1:16" ht="84" customHeight="1" x14ac:dyDescent="0.2">
      <c r="A3" s="777"/>
      <c r="B3" s="779"/>
      <c r="C3" s="777"/>
      <c r="D3" s="778"/>
      <c r="E3" s="778"/>
      <c r="F3" s="779"/>
      <c r="G3" s="232" t="s">
        <v>37</v>
      </c>
      <c r="H3" s="783" t="s">
        <v>18</v>
      </c>
      <c r="I3" s="784"/>
      <c r="J3" s="783" t="s">
        <v>64</v>
      </c>
      <c r="K3" s="784"/>
      <c r="L3" s="232" t="s">
        <v>283</v>
      </c>
      <c r="M3" s="232" t="s">
        <v>17</v>
      </c>
      <c r="N3" s="232" t="s">
        <v>460</v>
      </c>
      <c r="O3" s="232" t="s">
        <v>194</v>
      </c>
      <c r="P3" s="232" t="s">
        <v>473</v>
      </c>
    </row>
    <row r="4" spans="1:16" ht="21" customHeight="1" x14ac:dyDescent="0.2">
      <c r="A4" s="762" t="s">
        <v>333</v>
      </c>
      <c r="B4" s="763"/>
      <c r="C4" s="756" t="s">
        <v>240</v>
      </c>
      <c r="D4" s="753" t="s">
        <v>241</v>
      </c>
      <c r="E4" s="754"/>
      <c r="F4" s="755"/>
      <c r="G4" s="223"/>
      <c r="H4" s="775"/>
      <c r="I4" s="776"/>
      <c r="J4" s="775"/>
      <c r="K4" s="776"/>
      <c r="L4" s="223"/>
      <c r="M4" s="223"/>
      <c r="N4" s="223"/>
      <c r="O4" s="224"/>
      <c r="P4" s="222">
        <v>5.0000000000000001E-3</v>
      </c>
    </row>
    <row r="5" spans="1:16" ht="20.25" customHeight="1" x14ac:dyDescent="0.2">
      <c r="A5" s="764"/>
      <c r="B5" s="765"/>
      <c r="C5" s="757"/>
      <c r="D5" s="753" t="s">
        <v>242</v>
      </c>
      <c r="E5" s="754"/>
      <c r="F5" s="755"/>
      <c r="G5" s="223"/>
      <c r="H5" s="775"/>
      <c r="I5" s="776"/>
      <c r="J5" s="775"/>
      <c r="K5" s="776"/>
      <c r="L5" s="223"/>
      <c r="M5" s="223"/>
      <c r="N5" s="223"/>
      <c r="O5" s="224"/>
      <c r="P5" s="222">
        <v>3.0000000000000001E-3</v>
      </c>
    </row>
    <row r="6" spans="1:16" ht="19.5" customHeight="1" x14ac:dyDescent="0.2">
      <c r="A6" s="764"/>
      <c r="B6" s="765"/>
      <c r="C6" s="758"/>
      <c r="D6" s="753" t="s">
        <v>243</v>
      </c>
      <c r="E6" s="754"/>
      <c r="F6" s="755"/>
      <c r="G6" s="223"/>
      <c r="H6" s="775"/>
      <c r="I6" s="776"/>
      <c r="J6" s="775"/>
      <c r="K6" s="776"/>
      <c r="L6" s="223"/>
      <c r="M6" s="223"/>
      <c r="N6" s="223"/>
      <c r="O6" s="224"/>
      <c r="P6" s="222">
        <v>1E-3</v>
      </c>
    </row>
    <row r="7" spans="1:16" x14ac:dyDescent="0.2">
      <c r="A7" s="764"/>
      <c r="B7" s="765"/>
      <c r="C7" s="756" t="s">
        <v>244</v>
      </c>
      <c r="D7" s="759" t="s">
        <v>245</v>
      </c>
      <c r="E7" s="185" t="s">
        <v>246</v>
      </c>
      <c r="F7" s="187" t="s">
        <v>247</v>
      </c>
      <c r="G7" s="223"/>
      <c r="H7" s="775"/>
      <c r="I7" s="776"/>
      <c r="J7" s="775"/>
      <c r="K7" s="776"/>
      <c r="L7" s="223"/>
      <c r="M7" s="223"/>
      <c r="N7" s="223"/>
      <c r="O7" s="219">
        <v>1E-3</v>
      </c>
      <c r="P7" s="219">
        <v>1E-3</v>
      </c>
    </row>
    <row r="8" spans="1:16" ht="16.5" x14ac:dyDescent="0.2">
      <c r="A8" s="764"/>
      <c r="B8" s="765"/>
      <c r="C8" s="757"/>
      <c r="D8" s="760"/>
      <c r="E8" s="185" t="s">
        <v>248</v>
      </c>
      <c r="F8" s="187" t="s">
        <v>249</v>
      </c>
      <c r="G8" s="223"/>
      <c r="H8" s="775"/>
      <c r="I8" s="776"/>
      <c r="J8" s="775"/>
      <c r="K8" s="776"/>
      <c r="L8" s="223"/>
      <c r="M8" s="223"/>
      <c r="N8" s="223"/>
      <c r="O8" s="219">
        <v>5.0000000000000001E-4</v>
      </c>
      <c r="P8" s="219">
        <v>5.0000000000000001E-4</v>
      </c>
    </row>
    <row r="9" spans="1:16" x14ac:dyDescent="0.2">
      <c r="A9" s="764"/>
      <c r="B9" s="765"/>
      <c r="C9" s="758"/>
      <c r="D9" s="761"/>
      <c r="E9" s="185" t="s">
        <v>250</v>
      </c>
      <c r="F9" s="186"/>
      <c r="G9" s="223"/>
      <c r="H9" s="775"/>
      <c r="I9" s="776"/>
      <c r="J9" s="775"/>
      <c r="K9" s="776"/>
      <c r="L9" s="223"/>
      <c r="M9" s="223"/>
      <c r="N9" s="223"/>
      <c r="O9" s="219">
        <v>1E-4</v>
      </c>
      <c r="P9" s="219">
        <v>1E-4</v>
      </c>
    </row>
    <row r="10" spans="1:16" x14ac:dyDescent="0.2">
      <c r="A10" s="764"/>
      <c r="B10" s="765"/>
      <c r="C10" s="189" t="s">
        <v>251</v>
      </c>
      <c r="D10" s="753" t="s">
        <v>252</v>
      </c>
      <c r="E10" s="754"/>
      <c r="F10" s="755"/>
      <c r="G10" s="223"/>
      <c r="H10" s="775"/>
      <c r="I10" s="776"/>
      <c r="J10" s="775"/>
      <c r="K10" s="776"/>
      <c r="L10" s="223"/>
      <c r="M10" s="223"/>
      <c r="N10" s="223"/>
      <c r="O10" s="149">
        <v>5.0000000000000001E-3</v>
      </c>
      <c r="P10" s="149">
        <v>5.0000000000000001E-3</v>
      </c>
    </row>
    <row r="11" spans="1:16" x14ac:dyDescent="0.2">
      <c r="A11" s="764"/>
      <c r="B11" s="765"/>
      <c r="C11" s="189" t="s">
        <v>253</v>
      </c>
      <c r="D11" s="753" t="s">
        <v>254</v>
      </c>
      <c r="E11" s="754"/>
      <c r="F11" s="755"/>
      <c r="G11" s="223"/>
      <c r="H11" s="775"/>
      <c r="I11" s="776"/>
      <c r="J11" s="775"/>
      <c r="K11" s="776"/>
      <c r="L11" s="223"/>
      <c r="M11" s="223"/>
      <c r="N11" s="223"/>
      <c r="O11" s="149">
        <v>0.03</v>
      </c>
      <c r="P11" s="223"/>
    </row>
    <row r="12" spans="1:16" x14ac:dyDescent="0.2">
      <c r="A12" s="764"/>
      <c r="B12" s="765"/>
      <c r="C12" s="189" t="s">
        <v>255</v>
      </c>
      <c r="D12" s="753" t="s">
        <v>256</v>
      </c>
      <c r="E12" s="754"/>
      <c r="F12" s="755"/>
      <c r="G12" s="223"/>
      <c r="H12" s="775"/>
      <c r="I12" s="776"/>
      <c r="J12" s="775"/>
      <c r="K12" s="776"/>
      <c r="L12" s="223"/>
      <c r="M12" s="223"/>
      <c r="N12" s="223"/>
      <c r="O12" s="149">
        <v>3.0000000000000001E-3</v>
      </c>
      <c r="P12" s="149">
        <v>3.0000000000000001E-3</v>
      </c>
    </row>
    <row r="13" spans="1:16" x14ac:dyDescent="0.2">
      <c r="A13" s="764"/>
      <c r="B13" s="765"/>
      <c r="C13" s="756" t="s">
        <v>257</v>
      </c>
      <c r="D13" s="759" t="s">
        <v>258</v>
      </c>
      <c r="E13" s="185" t="s">
        <v>246</v>
      </c>
      <c r="F13" s="188">
        <v>7500000</v>
      </c>
      <c r="G13" s="223"/>
      <c r="H13" s="775"/>
      <c r="I13" s="776"/>
      <c r="J13" s="775"/>
      <c r="K13" s="776"/>
      <c r="L13" s="223"/>
      <c r="M13" s="223"/>
      <c r="N13" s="223"/>
      <c r="O13" s="222">
        <v>2.5999999999999999E-2</v>
      </c>
      <c r="P13" s="149">
        <v>3.5999999999999997E-2</v>
      </c>
    </row>
    <row r="14" spans="1:16" ht="16.5" x14ac:dyDescent="0.2">
      <c r="A14" s="766"/>
      <c r="B14" s="767"/>
      <c r="C14" s="770"/>
      <c r="D14" s="760"/>
      <c r="E14" s="185" t="s">
        <v>248</v>
      </c>
      <c r="F14" s="188">
        <v>15000000</v>
      </c>
      <c r="G14" s="225"/>
      <c r="H14" s="775"/>
      <c r="I14" s="776"/>
      <c r="J14" s="775"/>
      <c r="K14" s="776"/>
      <c r="L14" s="225"/>
      <c r="M14" s="225"/>
      <c r="N14" s="225"/>
      <c r="O14" s="226">
        <v>1.6E-2</v>
      </c>
      <c r="P14" s="220">
        <v>2.8000000000000001E-2</v>
      </c>
    </row>
    <row r="15" spans="1:16" x14ac:dyDescent="0.2">
      <c r="A15" s="766"/>
      <c r="B15" s="767"/>
      <c r="C15" s="771"/>
      <c r="D15" s="761"/>
      <c r="E15" s="185" t="s">
        <v>250</v>
      </c>
      <c r="F15" s="186"/>
      <c r="G15" s="225"/>
      <c r="H15" s="775"/>
      <c r="I15" s="776"/>
      <c r="J15" s="775"/>
      <c r="K15" s="776"/>
      <c r="L15" s="225"/>
      <c r="M15" s="225"/>
      <c r="N15" s="225"/>
      <c r="O15" s="226">
        <v>0.01</v>
      </c>
      <c r="P15" s="220">
        <v>0.02</v>
      </c>
    </row>
    <row r="16" spans="1:16" x14ac:dyDescent="0.2">
      <c r="A16" s="766"/>
      <c r="B16" s="767"/>
      <c r="C16" s="756" t="s">
        <v>259</v>
      </c>
      <c r="D16" s="759" t="s">
        <v>260</v>
      </c>
      <c r="E16" s="185" t="s">
        <v>246</v>
      </c>
      <c r="F16" s="188">
        <v>4000000</v>
      </c>
      <c r="G16" s="225"/>
      <c r="H16" s="775"/>
      <c r="I16" s="776"/>
      <c r="J16" s="775"/>
      <c r="K16" s="776"/>
      <c r="L16" s="225"/>
      <c r="M16" s="225"/>
      <c r="N16" s="225"/>
      <c r="O16" s="220">
        <v>1.7999999999999999E-2</v>
      </c>
      <c r="P16" s="220">
        <v>1.7999999999999999E-2</v>
      </c>
    </row>
    <row r="17" spans="1:16" ht="16.5" x14ac:dyDescent="0.2">
      <c r="A17" s="766"/>
      <c r="B17" s="767"/>
      <c r="C17" s="757"/>
      <c r="D17" s="760"/>
      <c r="E17" s="185" t="s">
        <v>248</v>
      </c>
      <c r="F17" s="188">
        <v>10000000</v>
      </c>
      <c r="G17" s="225"/>
      <c r="H17" s="775"/>
      <c r="I17" s="776"/>
      <c r="J17" s="775"/>
      <c r="K17" s="776"/>
      <c r="L17" s="225"/>
      <c r="M17" s="225"/>
      <c r="N17" s="225"/>
      <c r="O17" s="220">
        <v>1.2E-2</v>
      </c>
      <c r="P17" s="220">
        <v>1.2E-2</v>
      </c>
    </row>
    <row r="18" spans="1:16" x14ac:dyDescent="0.2">
      <c r="A18" s="768"/>
      <c r="B18" s="769"/>
      <c r="C18" s="758"/>
      <c r="D18" s="761"/>
      <c r="E18" s="185" t="s">
        <v>250</v>
      </c>
      <c r="F18" s="186"/>
      <c r="G18" s="225"/>
      <c r="H18" s="775"/>
      <c r="I18" s="776"/>
      <c r="J18" s="775"/>
      <c r="K18" s="776"/>
      <c r="L18" s="225"/>
      <c r="M18" s="225"/>
      <c r="N18" s="225"/>
      <c r="O18" s="220">
        <v>8.0000000000000002E-3</v>
      </c>
      <c r="P18" s="220">
        <v>8.0000000000000002E-3</v>
      </c>
    </row>
    <row r="19" spans="1:16" ht="15.95" customHeight="1" x14ac:dyDescent="0.2">
      <c r="A19" s="810" t="s">
        <v>513</v>
      </c>
      <c r="B19" s="621" t="s">
        <v>334</v>
      </c>
      <c r="C19" s="189" t="s">
        <v>261</v>
      </c>
      <c r="D19" s="753" t="s">
        <v>262</v>
      </c>
      <c r="E19" s="754"/>
      <c r="F19" s="755"/>
      <c r="G19" s="220">
        <v>4.4999999999999998E-2</v>
      </c>
      <c r="H19" s="772">
        <v>4.4999999999999998E-2</v>
      </c>
      <c r="I19" s="773"/>
      <c r="J19" s="772">
        <v>4.4999999999999998E-2</v>
      </c>
      <c r="K19" s="774"/>
      <c r="L19" s="220">
        <v>0.04</v>
      </c>
      <c r="M19" s="226">
        <v>3.5000000000000003E-2</v>
      </c>
      <c r="N19" s="220">
        <v>0.05</v>
      </c>
      <c r="O19" s="220">
        <v>0.04</v>
      </c>
      <c r="P19" s="223"/>
    </row>
    <row r="20" spans="1:16" ht="15.95" customHeight="1" x14ac:dyDescent="0.2">
      <c r="A20" s="811"/>
      <c r="B20" s="625"/>
      <c r="C20" s="189" t="s">
        <v>263</v>
      </c>
      <c r="D20" s="753" t="s">
        <v>264</v>
      </c>
      <c r="E20" s="754"/>
      <c r="F20" s="755"/>
      <c r="G20" s="220">
        <v>0.09</v>
      </c>
      <c r="H20" s="772">
        <v>0.09</v>
      </c>
      <c r="I20" s="773"/>
      <c r="J20" s="772">
        <v>0.09</v>
      </c>
      <c r="K20" s="774"/>
      <c r="L20" s="220">
        <v>0.08</v>
      </c>
      <c r="M20" s="220">
        <v>7.0000000000000007E-2</v>
      </c>
      <c r="N20" s="220">
        <v>0.1</v>
      </c>
      <c r="O20" s="220">
        <v>0.08</v>
      </c>
      <c r="P20" s="223"/>
    </row>
    <row r="21" spans="1:16" ht="15.95" customHeight="1" x14ac:dyDescent="0.2">
      <c r="A21" s="811"/>
      <c r="B21" s="626"/>
      <c r="C21" s="189" t="s">
        <v>265</v>
      </c>
      <c r="D21" s="753" t="s">
        <v>266</v>
      </c>
      <c r="E21" s="754"/>
      <c r="F21" s="755"/>
      <c r="G21" s="220">
        <v>0.02</v>
      </c>
      <c r="H21" s="772">
        <v>0.02</v>
      </c>
      <c r="I21" s="773"/>
      <c r="J21" s="772">
        <v>0.02</v>
      </c>
      <c r="K21" s="774"/>
      <c r="L21" s="220">
        <v>0.02</v>
      </c>
      <c r="M21" s="220">
        <v>0.02</v>
      </c>
      <c r="N21" s="220">
        <v>0.02</v>
      </c>
      <c r="O21" s="220">
        <v>0.02</v>
      </c>
      <c r="P21" s="223"/>
    </row>
    <row r="22" spans="1:16" ht="15.95" customHeight="1" x14ac:dyDescent="0.2">
      <c r="A22" s="811"/>
      <c r="B22" s="621" t="s">
        <v>267</v>
      </c>
      <c r="C22" s="189" t="s">
        <v>268</v>
      </c>
      <c r="D22" s="753" t="s">
        <v>269</v>
      </c>
      <c r="E22" s="754"/>
      <c r="F22" s="755"/>
      <c r="G22" s="220">
        <v>0.04</v>
      </c>
      <c r="H22" s="772">
        <v>0.04</v>
      </c>
      <c r="I22" s="773"/>
      <c r="J22" s="772">
        <v>0.04</v>
      </c>
      <c r="K22" s="774"/>
      <c r="L22" s="220">
        <v>0.04</v>
      </c>
      <c r="M22" s="220">
        <v>0.04</v>
      </c>
      <c r="N22" s="220">
        <v>0.04</v>
      </c>
      <c r="O22" s="226">
        <v>0.04</v>
      </c>
      <c r="P22" s="223"/>
    </row>
    <row r="23" spans="1:16" ht="15.95" customHeight="1" x14ac:dyDescent="0.2">
      <c r="A23" s="811"/>
      <c r="B23" s="622"/>
      <c r="C23" s="189" t="s">
        <v>270</v>
      </c>
      <c r="D23" s="753" t="s">
        <v>271</v>
      </c>
      <c r="E23" s="754"/>
      <c r="F23" s="755"/>
      <c r="G23" s="220">
        <v>0.08</v>
      </c>
      <c r="H23" s="772">
        <v>0.08</v>
      </c>
      <c r="I23" s="773"/>
      <c r="J23" s="772">
        <v>0.08</v>
      </c>
      <c r="K23" s="774"/>
      <c r="L23" s="220">
        <v>0.08</v>
      </c>
      <c r="M23" s="220">
        <v>0.08</v>
      </c>
      <c r="N23" s="220">
        <v>0.08</v>
      </c>
      <c r="O23" s="226">
        <v>0.09</v>
      </c>
      <c r="P23" s="223"/>
    </row>
    <row r="24" spans="1:16" ht="15.95" customHeight="1" x14ac:dyDescent="0.2">
      <c r="A24" s="811"/>
      <c r="B24" s="623"/>
      <c r="C24" s="189" t="s">
        <v>272</v>
      </c>
      <c r="D24" s="753" t="s">
        <v>273</v>
      </c>
      <c r="E24" s="754"/>
      <c r="F24" s="755"/>
      <c r="G24" s="220">
        <v>0.16</v>
      </c>
      <c r="H24" s="772">
        <v>0.16</v>
      </c>
      <c r="I24" s="773"/>
      <c r="J24" s="772">
        <v>0.16</v>
      </c>
      <c r="K24" s="774"/>
      <c r="L24" s="220">
        <v>0.16</v>
      </c>
      <c r="M24" s="220">
        <v>0.16</v>
      </c>
      <c r="N24" s="220">
        <v>0.16</v>
      </c>
      <c r="O24" s="226">
        <v>0.16</v>
      </c>
      <c r="P24" s="223"/>
    </row>
    <row r="25" spans="1:16" ht="15.95" customHeight="1" x14ac:dyDescent="0.2">
      <c r="A25" s="811"/>
      <c r="B25" s="621" t="s">
        <v>274</v>
      </c>
      <c r="C25" s="189" t="s">
        <v>275</v>
      </c>
      <c r="D25" s="753" t="s">
        <v>276</v>
      </c>
      <c r="E25" s="754"/>
      <c r="F25" s="755"/>
      <c r="G25" s="223"/>
      <c r="H25" s="775"/>
      <c r="I25" s="776"/>
      <c r="J25" s="775"/>
      <c r="K25" s="776"/>
      <c r="L25" s="223"/>
      <c r="M25" s="223"/>
      <c r="N25" s="223"/>
      <c r="O25" s="226">
        <v>0.02</v>
      </c>
      <c r="P25" s="226">
        <v>2.9999999999999997E-4</v>
      </c>
    </row>
    <row r="26" spans="1:16" ht="15.95" customHeight="1" x14ac:dyDescent="0.2">
      <c r="A26" s="811"/>
      <c r="B26" s="622"/>
      <c r="C26" s="189" t="s">
        <v>277</v>
      </c>
      <c r="D26" s="753" t="s">
        <v>278</v>
      </c>
      <c r="E26" s="754"/>
      <c r="F26" s="755"/>
      <c r="G26" s="223"/>
      <c r="H26" s="775"/>
      <c r="I26" s="776"/>
      <c r="J26" s="775"/>
      <c r="K26" s="776"/>
      <c r="L26" s="223"/>
      <c r="M26" s="223"/>
      <c r="N26" s="223"/>
      <c r="O26" s="220">
        <v>1.4999999999999999E-2</v>
      </c>
      <c r="P26" s="220">
        <v>2.5000000000000001E-4</v>
      </c>
    </row>
    <row r="27" spans="1:16" ht="15.95" customHeight="1" x14ac:dyDescent="0.2">
      <c r="A27" s="811"/>
      <c r="B27" s="623"/>
      <c r="C27" s="189" t="s">
        <v>279</v>
      </c>
      <c r="D27" s="753" t="s">
        <v>280</v>
      </c>
      <c r="E27" s="754"/>
      <c r="F27" s="755"/>
      <c r="G27" s="223"/>
      <c r="H27" s="775"/>
      <c r="I27" s="776"/>
      <c r="J27" s="775"/>
      <c r="K27" s="776"/>
      <c r="L27" s="223"/>
      <c r="M27" s="223"/>
      <c r="N27" s="223"/>
      <c r="O27" s="220">
        <v>2.5000000000000001E-2</v>
      </c>
      <c r="P27" s="220">
        <v>0.03</v>
      </c>
    </row>
    <row r="28" spans="1:16" ht="15.95" customHeight="1" x14ac:dyDescent="0.2">
      <c r="A28" s="822"/>
      <c r="B28" s="231" t="s">
        <v>335</v>
      </c>
      <c r="C28" s="189" t="s">
        <v>281</v>
      </c>
      <c r="D28" s="753" t="s">
        <v>282</v>
      </c>
      <c r="E28" s="754"/>
      <c r="F28" s="755"/>
      <c r="G28" s="223"/>
      <c r="H28" s="775"/>
      <c r="I28" s="776"/>
      <c r="J28" s="775"/>
      <c r="K28" s="776"/>
      <c r="L28" s="223"/>
      <c r="M28" s="223"/>
      <c r="N28" s="223"/>
      <c r="O28" s="220">
        <v>5.0000000000000001E-3</v>
      </c>
      <c r="P28" s="226">
        <v>1.5E-3</v>
      </c>
    </row>
    <row r="29" spans="1:16" ht="33" customHeight="1" x14ac:dyDescent="0.2">
      <c r="A29" s="833" t="s">
        <v>331</v>
      </c>
      <c r="B29" s="833"/>
      <c r="C29" s="833"/>
      <c r="D29" s="833"/>
      <c r="E29" s="833"/>
      <c r="F29" s="833"/>
      <c r="G29" s="833"/>
      <c r="H29" s="833"/>
      <c r="I29" s="833"/>
      <c r="J29" s="833"/>
      <c r="K29" s="833"/>
      <c r="L29" s="833"/>
      <c r="M29" s="833"/>
      <c r="N29" s="833"/>
      <c r="O29" s="833"/>
      <c r="P29" s="833"/>
    </row>
    <row r="30" spans="1:16" ht="12.75" customHeight="1" x14ac:dyDescent="0.2">
      <c r="A30" s="788" t="s">
        <v>464</v>
      </c>
      <c r="B30" s="789"/>
      <c r="C30" s="788" t="s">
        <v>463</v>
      </c>
      <c r="D30" s="801"/>
      <c r="E30" s="801"/>
      <c r="F30" s="789"/>
      <c r="G30" s="803" t="s">
        <v>239</v>
      </c>
      <c r="H30" s="804"/>
      <c r="I30" s="804"/>
      <c r="J30" s="804"/>
      <c r="K30" s="804"/>
      <c r="L30" s="804"/>
      <c r="M30" s="804"/>
      <c r="N30" s="804"/>
      <c r="O30" s="804"/>
      <c r="P30" s="805"/>
    </row>
    <row r="31" spans="1:16" ht="50.1" customHeight="1" x14ac:dyDescent="0.2">
      <c r="A31" s="777"/>
      <c r="B31" s="779"/>
      <c r="C31" s="777"/>
      <c r="D31" s="778"/>
      <c r="E31" s="778"/>
      <c r="F31" s="779"/>
      <c r="G31" s="794" t="s">
        <v>37</v>
      </c>
      <c r="H31" s="783" t="s">
        <v>59</v>
      </c>
      <c r="I31" s="806"/>
      <c r="J31" s="814" t="s">
        <v>64</v>
      </c>
      <c r="K31" s="815"/>
      <c r="L31" s="794" t="s">
        <v>283</v>
      </c>
      <c r="M31" s="794" t="s">
        <v>17</v>
      </c>
      <c r="N31" s="794" t="s">
        <v>460</v>
      </c>
      <c r="O31" s="794" t="s">
        <v>194</v>
      </c>
      <c r="P31" s="794" t="s">
        <v>284</v>
      </c>
    </row>
    <row r="32" spans="1:16" ht="35.1" customHeight="1" x14ac:dyDescent="0.2">
      <c r="A32" s="790"/>
      <c r="B32" s="791"/>
      <c r="C32" s="790"/>
      <c r="D32" s="802"/>
      <c r="E32" s="802"/>
      <c r="F32" s="791"/>
      <c r="G32" s="795"/>
      <c r="H32" s="233" t="s">
        <v>285</v>
      </c>
      <c r="I32" s="233" t="s">
        <v>286</v>
      </c>
      <c r="J32" s="816"/>
      <c r="K32" s="817"/>
      <c r="L32" s="795"/>
      <c r="M32" s="795"/>
      <c r="N32" s="795"/>
      <c r="O32" s="795"/>
      <c r="P32" s="795"/>
    </row>
    <row r="33" spans="1:16" x14ac:dyDescent="0.2">
      <c r="A33" s="810" t="s">
        <v>8</v>
      </c>
      <c r="B33" s="810" t="s">
        <v>691</v>
      </c>
      <c r="C33" s="195" t="s">
        <v>287</v>
      </c>
      <c r="D33" s="753" t="s">
        <v>288</v>
      </c>
      <c r="E33" s="754"/>
      <c r="F33" s="755"/>
      <c r="G33" s="149">
        <v>0.09</v>
      </c>
      <c r="H33" s="772">
        <v>0.09</v>
      </c>
      <c r="I33" s="773"/>
      <c r="J33" s="772">
        <v>0.09</v>
      </c>
      <c r="K33" s="774"/>
      <c r="L33" s="149">
        <v>0.08</v>
      </c>
      <c r="M33" s="227">
        <v>7.0000000000000007E-2</v>
      </c>
      <c r="N33" s="149">
        <v>0.1</v>
      </c>
      <c r="O33" s="149">
        <v>0.08</v>
      </c>
      <c r="P33" s="223"/>
    </row>
    <row r="34" spans="1:16" x14ac:dyDescent="0.2">
      <c r="A34" s="811"/>
      <c r="B34" s="398"/>
      <c r="C34" s="195" t="s">
        <v>289</v>
      </c>
      <c r="D34" s="753" t="s">
        <v>290</v>
      </c>
      <c r="E34" s="754"/>
      <c r="F34" s="755"/>
      <c r="G34" s="149">
        <v>0.01</v>
      </c>
      <c r="H34" s="772">
        <v>0.01</v>
      </c>
      <c r="I34" s="773"/>
      <c r="J34" s="772">
        <v>0.01</v>
      </c>
      <c r="K34" s="774"/>
      <c r="L34" s="149">
        <v>0.01</v>
      </c>
      <c r="M34" s="227">
        <v>0.01</v>
      </c>
      <c r="N34" s="149">
        <v>0.01</v>
      </c>
      <c r="O34" s="149">
        <v>0.01</v>
      </c>
      <c r="P34" s="223"/>
    </row>
    <row r="35" spans="1:16" x14ac:dyDescent="0.2">
      <c r="A35" s="811"/>
      <c r="B35" s="398"/>
      <c r="C35" s="195" t="s">
        <v>291</v>
      </c>
      <c r="D35" s="753" t="s">
        <v>292</v>
      </c>
      <c r="E35" s="754"/>
      <c r="F35" s="755"/>
      <c r="G35" s="149">
        <v>0.02</v>
      </c>
      <c r="H35" s="772">
        <v>0.02</v>
      </c>
      <c r="I35" s="773"/>
      <c r="J35" s="772">
        <v>0.02</v>
      </c>
      <c r="K35" s="774"/>
      <c r="L35" s="149">
        <v>0.02</v>
      </c>
      <c r="M35" s="227">
        <v>0.02</v>
      </c>
      <c r="N35" s="223"/>
      <c r="O35" s="149">
        <v>0.02</v>
      </c>
      <c r="P35" s="223"/>
    </row>
    <row r="36" spans="1:16" x14ac:dyDescent="0.2">
      <c r="A36" s="811"/>
      <c r="B36" s="398"/>
      <c r="C36" s="195" t="s">
        <v>293</v>
      </c>
      <c r="D36" s="753" t="s">
        <v>294</v>
      </c>
      <c r="E36" s="792"/>
      <c r="F36" s="793"/>
      <c r="G36" s="149">
        <v>0.03</v>
      </c>
      <c r="H36" s="772">
        <v>0.03</v>
      </c>
      <c r="I36" s="773"/>
      <c r="J36" s="772">
        <v>0.03</v>
      </c>
      <c r="K36" s="774"/>
      <c r="L36" s="149">
        <v>0.03</v>
      </c>
      <c r="M36" s="227">
        <v>0.03</v>
      </c>
      <c r="N36" s="149">
        <v>0.03</v>
      </c>
      <c r="O36" s="149">
        <v>0.03</v>
      </c>
      <c r="P36" s="223"/>
    </row>
    <row r="37" spans="1:16" x14ac:dyDescent="0.2">
      <c r="A37" s="811"/>
      <c r="B37" s="398"/>
      <c r="C37" s="195" t="s">
        <v>295</v>
      </c>
      <c r="D37" s="753" t="s">
        <v>296</v>
      </c>
      <c r="E37" s="792"/>
      <c r="F37" s="793"/>
      <c r="G37" s="149">
        <v>7.0000000000000007E-2</v>
      </c>
      <c r="H37" s="772">
        <v>7.0000000000000007E-2</v>
      </c>
      <c r="I37" s="773"/>
      <c r="J37" s="772">
        <v>7.0000000000000007E-2</v>
      </c>
      <c r="K37" s="774"/>
      <c r="L37" s="149">
        <v>7.0000000000000007E-2</v>
      </c>
      <c r="M37" s="227">
        <v>7.0000000000000007E-2</v>
      </c>
      <c r="N37" s="149">
        <v>7.0000000000000007E-2</v>
      </c>
      <c r="O37" s="149">
        <v>7.0000000000000007E-2</v>
      </c>
      <c r="P37" s="223"/>
    </row>
    <row r="38" spans="1:16" x14ac:dyDescent="0.2">
      <c r="A38" s="811"/>
      <c r="B38" s="398"/>
      <c r="C38" s="195" t="s">
        <v>297</v>
      </c>
      <c r="D38" s="753" t="s">
        <v>298</v>
      </c>
      <c r="E38" s="754"/>
      <c r="F38" s="755"/>
      <c r="G38" s="149">
        <v>0.03</v>
      </c>
      <c r="H38" s="772">
        <v>0.03</v>
      </c>
      <c r="I38" s="773"/>
      <c r="J38" s="772">
        <v>0.03</v>
      </c>
      <c r="K38" s="774"/>
      <c r="L38" s="149">
        <v>0.03</v>
      </c>
      <c r="M38" s="227">
        <v>0.03</v>
      </c>
      <c r="N38" s="223"/>
      <c r="O38" s="149">
        <v>0.03</v>
      </c>
      <c r="P38" s="223"/>
    </row>
    <row r="39" spans="1:16" x14ac:dyDescent="0.2">
      <c r="A39" s="811"/>
      <c r="B39" s="398"/>
      <c r="C39" s="195" t="s">
        <v>299</v>
      </c>
      <c r="D39" s="753" t="s">
        <v>300</v>
      </c>
      <c r="E39" s="754"/>
      <c r="F39" s="755"/>
      <c r="G39" s="149">
        <v>1.4999999999999999E-2</v>
      </c>
      <c r="H39" s="772">
        <v>1.4999999999999999E-2</v>
      </c>
      <c r="I39" s="773"/>
      <c r="J39" s="772">
        <v>1.4999999999999999E-2</v>
      </c>
      <c r="K39" s="774"/>
      <c r="L39" s="149">
        <v>1.4999999999999999E-2</v>
      </c>
      <c r="M39" s="227">
        <v>1.4999999999999999E-2</v>
      </c>
      <c r="N39" s="223"/>
      <c r="O39" s="149">
        <v>1.4999999999999999E-2</v>
      </c>
      <c r="P39" s="223"/>
    </row>
    <row r="40" spans="1:16" x14ac:dyDescent="0.2">
      <c r="A40" s="811"/>
      <c r="B40" s="398"/>
      <c r="C40" s="195" t="s">
        <v>301</v>
      </c>
      <c r="D40" s="753" t="s">
        <v>302</v>
      </c>
      <c r="E40" s="754"/>
      <c r="F40" s="755"/>
      <c r="G40" s="149">
        <v>1.4999999999999999E-2</v>
      </c>
      <c r="H40" s="772">
        <v>1.4999999999999999E-2</v>
      </c>
      <c r="I40" s="773"/>
      <c r="J40" s="772">
        <v>1.4999999999999999E-2</v>
      </c>
      <c r="K40" s="774"/>
      <c r="L40" s="149">
        <v>1.4999999999999999E-2</v>
      </c>
      <c r="M40" s="227">
        <v>1.4999999999999999E-2</v>
      </c>
      <c r="N40" s="223"/>
      <c r="O40" s="149">
        <v>1.4999999999999999E-2</v>
      </c>
      <c r="P40" s="223"/>
    </row>
    <row r="41" spans="1:16" x14ac:dyDescent="0.2">
      <c r="A41" s="811"/>
      <c r="B41" s="398"/>
      <c r="C41" s="195" t="s">
        <v>303</v>
      </c>
      <c r="D41" s="753" t="s">
        <v>304</v>
      </c>
      <c r="E41" s="754"/>
      <c r="F41" s="755"/>
      <c r="G41" s="149">
        <v>1.4999999999999999E-2</v>
      </c>
      <c r="H41" s="772">
        <v>1.4999999999999999E-2</v>
      </c>
      <c r="I41" s="773"/>
      <c r="J41" s="772">
        <v>1.4999999999999999E-2</v>
      </c>
      <c r="K41" s="774"/>
      <c r="L41" s="149">
        <v>1.4999999999999999E-2</v>
      </c>
      <c r="M41" s="227">
        <v>1.4999999999999999E-2</v>
      </c>
      <c r="N41" s="223"/>
      <c r="O41" s="149">
        <v>1.4999999999999999E-2</v>
      </c>
      <c r="P41" s="223"/>
    </row>
    <row r="42" spans="1:16" x14ac:dyDescent="0.2">
      <c r="A42" s="811"/>
      <c r="B42" s="398"/>
      <c r="C42" s="195" t="s">
        <v>305</v>
      </c>
      <c r="D42" s="753" t="s">
        <v>306</v>
      </c>
      <c r="E42" s="754"/>
      <c r="F42" s="755"/>
      <c r="G42" s="149">
        <v>1.4999999999999999E-2</v>
      </c>
      <c r="H42" s="772">
        <v>1.4999999999999999E-2</v>
      </c>
      <c r="I42" s="773"/>
      <c r="J42" s="772">
        <v>1.4999999999999999E-2</v>
      </c>
      <c r="K42" s="774"/>
      <c r="L42" s="149">
        <v>1.4999999999999999E-2</v>
      </c>
      <c r="M42" s="227">
        <v>1.4999999999999999E-2</v>
      </c>
      <c r="N42" s="223"/>
      <c r="O42" s="149">
        <v>1.4999999999999999E-2</v>
      </c>
      <c r="P42" s="223"/>
    </row>
    <row r="43" spans="1:16" x14ac:dyDescent="0.2">
      <c r="A43" s="811"/>
      <c r="B43" s="398"/>
      <c r="C43" s="798" t="s">
        <v>307</v>
      </c>
      <c r="D43" s="756" t="s">
        <v>308</v>
      </c>
      <c r="E43" s="193" t="s">
        <v>246</v>
      </c>
      <c r="F43" s="196">
        <v>250000</v>
      </c>
      <c r="G43" s="149">
        <v>3.9E-2</v>
      </c>
      <c r="H43" s="149">
        <v>3.9E-2</v>
      </c>
      <c r="I43" s="149">
        <v>5.2999999999999999E-2</v>
      </c>
      <c r="J43" s="772">
        <v>3.9E-2</v>
      </c>
      <c r="K43" s="774"/>
      <c r="L43" s="149">
        <v>6.8000000000000005E-2</v>
      </c>
      <c r="M43" s="227">
        <v>5.2999999999999999E-2</v>
      </c>
      <c r="N43" s="223"/>
      <c r="O43" s="149">
        <v>5.2999999999999999E-2</v>
      </c>
      <c r="P43" s="223"/>
    </row>
    <row r="44" spans="1:16" ht="16.5" x14ac:dyDescent="0.2">
      <c r="A44" s="811"/>
      <c r="B44" s="398"/>
      <c r="C44" s="799"/>
      <c r="D44" s="770"/>
      <c r="E44" s="193" t="s">
        <v>248</v>
      </c>
      <c r="F44" s="196">
        <v>500000</v>
      </c>
      <c r="G44" s="149">
        <v>0.01</v>
      </c>
      <c r="H44" s="149">
        <v>0.01</v>
      </c>
      <c r="I44" s="149">
        <v>4.8000000000000001E-2</v>
      </c>
      <c r="J44" s="772">
        <v>0.01</v>
      </c>
      <c r="K44" s="774"/>
      <c r="L44" s="149">
        <v>5.8000000000000003E-2</v>
      </c>
      <c r="M44" s="227">
        <v>4.8000000000000001E-2</v>
      </c>
      <c r="N44" s="223"/>
      <c r="O44" s="149">
        <v>4.8000000000000001E-2</v>
      </c>
      <c r="P44" s="223"/>
    </row>
    <row r="45" spans="1:16" ht="16.5" x14ac:dyDescent="0.2">
      <c r="A45" s="811"/>
      <c r="B45" s="398"/>
      <c r="C45" s="799"/>
      <c r="D45" s="770"/>
      <c r="E45" s="193" t="s">
        <v>248</v>
      </c>
      <c r="F45" s="196">
        <v>1000000</v>
      </c>
      <c r="G45" s="149">
        <v>1.2999999999999999E-2</v>
      </c>
      <c r="H45" s="149">
        <v>1.2999999999999999E-2</v>
      </c>
      <c r="I45" s="149">
        <v>4.3999999999999997E-2</v>
      </c>
      <c r="J45" s="772">
        <v>1.2999999999999999E-2</v>
      </c>
      <c r="K45" s="774"/>
      <c r="L45" s="149">
        <v>4.7E-2</v>
      </c>
      <c r="M45" s="227">
        <v>4.3999999999999997E-2</v>
      </c>
      <c r="N45" s="223"/>
      <c r="O45" s="149">
        <v>4.3999999999999997E-2</v>
      </c>
      <c r="P45" s="223"/>
    </row>
    <row r="46" spans="1:16" ht="16.5" x14ac:dyDescent="0.2">
      <c r="A46" s="811"/>
      <c r="B46" s="398"/>
      <c r="C46" s="799"/>
      <c r="D46" s="770"/>
      <c r="E46" s="193" t="s">
        <v>248</v>
      </c>
      <c r="F46" s="196">
        <v>2500000</v>
      </c>
      <c r="G46" s="149">
        <v>1.7999999999999999E-2</v>
      </c>
      <c r="H46" s="149">
        <v>1.7999999999999999E-2</v>
      </c>
      <c r="I46" s="149">
        <v>4.2000000000000003E-2</v>
      </c>
      <c r="J46" s="772">
        <v>1.7999999999999999E-2</v>
      </c>
      <c r="K46" s="774"/>
      <c r="L46" s="149">
        <v>3.4000000000000002E-2</v>
      </c>
      <c r="M46" s="227">
        <v>4.2000000000000003E-2</v>
      </c>
      <c r="N46" s="223"/>
      <c r="O46" s="149">
        <v>4.2000000000000003E-2</v>
      </c>
      <c r="P46" s="223"/>
    </row>
    <row r="47" spans="1:16" ht="16.5" x14ac:dyDescent="0.2">
      <c r="A47" s="811"/>
      <c r="B47" s="398"/>
      <c r="C47" s="799"/>
      <c r="D47" s="770"/>
      <c r="E47" s="193" t="s">
        <v>248</v>
      </c>
      <c r="F47" s="196">
        <v>10000000</v>
      </c>
      <c r="G47" s="149">
        <v>2.1999999999999999E-2</v>
      </c>
      <c r="H47" s="149">
        <v>2.1999999999999999E-2</v>
      </c>
      <c r="I47" s="149">
        <v>2.7E-2</v>
      </c>
      <c r="J47" s="772">
        <v>2.1999999999999999E-2</v>
      </c>
      <c r="K47" s="774"/>
      <c r="L47" s="149">
        <v>1.9E-2</v>
      </c>
      <c r="M47" s="227">
        <v>2.7E-2</v>
      </c>
      <c r="N47" s="223"/>
      <c r="O47" s="149">
        <v>2.7E-2</v>
      </c>
      <c r="P47" s="223"/>
    </row>
    <row r="48" spans="1:16" x14ac:dyDescent="0.2">
      <c r="A48" s="811"/>
      <c r="B48" s="398"/>
      <c r="C48" s="800"/>
      <c r="D48" s="771"/>
      <c r="E48" s="193" t="s">
        <v>250</v>
      </c>
      <c r="F48" s="194"/>
      <c r="G48" s="149">
        <v>2.1000000000000001E-2</v>
      </c>
      <c r="H48" s="149">
        <v>2.1000000000000001E-2</v>
      </c>
      <c r="I48" s="149">
        <v>2.5000000000000001E-2</v>
      </c>
      <c r="J48" s="772">
        <v>2.1000000000000001E-2</v>
      </c>
      <c r="K48" s="774"/>
      <c r="L48" s="149">
        <v>1.7999999999999999E-2</v>
      </c>
      <c r="M48" s="227">
        <v>2.5000000000000001E-2</v>
      </c>
      <c r="N48" s="223"/>
      <c r="O48" s="149">
        <v>2.5000000000000001E-2</v>
      </c>
      <c r="P48" s="223"/>
    </row>
    <row r="49" spans="1:16" x14ac:dyDescent="0.2">
      <c r="A49" s="811"/>
      <c r="B49" s="398"/>
      <c r="C49" s="195" t="s">
        <v>309</v>
      </c>
      <c r="D49" s="753" t="s">
        <v>310</v>
      </c>
      <c r="E49" s="754"/>
      <c r="F49" s="755"/>
      <c r="G49" s="149">
        <v>0.02</v>
      </c>
      <c r="H49" s="772">
        <v>0.02</v>
      </c>
      <c r="I49" s="773"/>
      <c r="J49" s="772">
        <v>0.02</v>
      </c>
      <c r="K49" s="774"/>
      <c r="L49" s="149">
        <v>0.02</v>
      </c>
      <c r="M49" s="227">
        <v>0.02</v>
      </c>
      <c r="N49" s="149">
        <v>0.02</v>
      </c>
      <c r="O49" s="149">
        <v>0.02</v>
      </c>
      <c r="P49" s="223"/>
    </row>
    <row r="50" spans="1:16" x14ac:dyDescent="0.2">
      <c r="A50" s="811"/>
      <c r="B50" s="398"/>
      <c r="C50" s="195" t="s">
        <v>311</v>
      </c>
      <c r="D50" s="753" t="s">
        <v>312</v>
      </c>
      <c r="E50" s="754"/>
      <c r="F50" s="755"/>
      <c r="G50" s="149">
        <v>0.03</v>
      </c>
      <c r="H50" s="772">
        <v>0.03</v>
      </c>
      <c r="I50" s="773"/>
      <c r="J50" s="772">
        <v>0.01</v>
      </c>
      <c r="K50" s="774"/>
      <c r="L50" s="149">
        <v>0.03</v>
      </c>
      <c r="M50" s="227">
        <v>0.01</v>
      </c>
      <c r="N50" s="223"/>
      <c r="O50" s="149">
        <v>0.03</v>
      </c>
      <c r="P50" s="223"/>
    </row>
    <row r="51" spans="1:16" x14ac:dyDescent="0.2">
      <c r="A51" s="811"/>
      <c r="B51" s="398"/>
      <c r="C51" s="195" t="s">
        <v>313</v>
      </c>
      <c r="D51" s="753" t="s">
        <v>314</v>
      </c>
      <c r="E51" s="792"/>
      <c r="F51" s="793"/>
      <c r="G51" s="149">
        <v>0.03</v>
      </c>
      <c r="H51" s="772">
        <v>0.03</v>
      </c>
      <c r="I51" s="773"/>
      <c r="J51" s="772">
        <v>0.03</v>
      </c>
      <c r="K51" s="774"/>
      <c r="L51" s="223"/>
      <c r="M51" s="223"/>
      <c r="N51" s="223"/>
      <c r="O51" s="223"/>
      <c r="P51" s="223"/>
    </row>
    <row r="52" spans="1:16" x14ac:dyDescent="0.2">
      <c r="A52" s="811"/>
      <c r="B52" s="398"/>
      <c r="C52" s="195" t="s">
        <v>315</v>
      </c>
      <c r="D52" s="753" t="s">
        <v>316</v>
      </c>
      <c r="E52" s="754"/>
      <c r="F52" s="755"/>
      <c r="G52" s="149">
        <v>5.0000000000000001E-3</v>
      </c>
      <c r="H52" s="772">
        <v>5.0000000000000001E-3</v>
      </c>
      <c r="I52" s="773"/>
      <c r="J52" s="772">
        <v>5.0000000000000001E-3</v>
      </c>
      <c r="K52" s="774"/>
      <c r="L52" s="223"/>
      <c r="M52" s="223"/>
      <c r="N52" s="223"/>
      <c r="O52" s="223"/>
      <c r="P52" s="223"/>
    </row>
    <row r="53" spans="1:16" x14ac:dyDescent="0.2">
      <c r="A53" s="811"/>
      <c r="B53" s="398"/>
      <c r="C53" s="195" t="s">
        <v>317</v>
      </c>
      <c r="D53" s="753" t="s">
        <v>318</v>
      </c>
      <c r="E53" s="754"/>
      <c r="F53" s="755"/>
      <c r="G53" s="149">
        <v>0.01</v>
      </c>
      <c r="H53" s="772">
        <v>0.01</v>
      </c>
      <c r="I53" s="773"/>
      <c r="J53" s="772">
        <v>0.01</v>
      </c>
      <c r="K53" s="774"/>
      <c r="L53" s="149">
        <v>0.01</v>
      </c>
      <c r="M53" s="227">
        <v>0.01</v>
      </c>
      <c r="N53" s="149">
        <v>0.01</v>
      </c>
      <c r="O53" s="149">
        <v>0.01</v>
      </c>
      <c r="P53" s="223"/>
    </row>
    <row r="54" spans="1:16" x14ac:dyDescent="0.2">
      <c r="A54" s="811"/>
      <c r="B54" s="398"/>
      <c r="C54" s="190" t="s">
        <v>319</v>
      </c>
      <c r="D54" s="785" t="s">
        <v>320</v>
      </c>
      <c r="E54" s="193" t="s">
        <v>246</v>
      </c>
      <c r="F54" s="196">
        <v>5000000</v>
      </c>
      <c r="G54" s="149">
        <v>0.03</v>
      </c>
      <c r="H54" s="772">
        <v>3.5000000000000003E-2</v>
      </c>
      <c r="I54" s="773"/>
      <c r="J54" s="772">
        <v>0.03</v>
      </c>
      <c r="K54" s="774"/>
      <c r="L54" s="149">
        <v>3.5000000000000003E-2</v>
      </c>
      <c r="M54" s="227">
        <v>3.5000000000000003E-2</v>
      </c>
      <c r="N54" s="149">
        <v>0.03</v>
      </c>
      <c r="O54" s="149">
        <v>3.5000000000000003E-2</v>
      </c>
      <c r="P54" s="223"/>
    </row>
    <row r="55" spans="1:16" ht="16.5" x14ac:dyDescent="0.2">
      <c r="A55" s="811"/>
      <c r="B55" s="398"/>
      <c r="C55" s="191"/>
      <c r="D55" s="786"/>
      <c r="E55" s="193" t="s">
        <v>248</v>
      </c>
      <c r="F55" s="196">
        <v>20000000</v>
      </c>
      <c r="G55" s="149">
        <v>1.4999999999999999E-2</v>
      </c>
      <c r="H55" s="772">
        <v>0.02</v>
      </c>
      <c r="I55" s="773"/>
      <c r="J55" s="772">
        <v>1.4999999999999999E-2</v>
      </c>
      <c r="K55" s="774"/>
      <c r="L55" s="149">
        <v>0.02</v>
      </c>
      <c r="M55" s="227">
        <v>0.02</v>
      </c>
      <c r="N55" s="149">
        <v>1.4999999999999999E-2</v>
      </c>
      <c r="O55" s="149">
        <v>0.02</v>
      </c>
      <c r="P55" s="223"/>
    </row>
    <row r="56" spans="1:16" x14ac:dyDescent="0.2">
      <c r="A56" s="811"/>
      <c r="B56" s="398"/>
      <c r="C56" s="192"/>
      <c r="D56" s="787"/>
      <c r="E56" s="193" t="s">
        <v>250</v>
      </c>
      <c r="F56" s="194"/>
      <c r="G56" s="149">
        <v>5.0000000000000001E-3</v>
      </c>
      <c r="H56" s="772">
        <v>8.0000000000000002E-3</v>
      </c>
      <c r="I56" s="773"/>
      <c r="J56" s="772">
        <v>5.0000000000000001E-3</v>
      </c>
      <c r="K56" s="774"/>
      <c r="L56" s="149">
        <v>8.0000000000000002E-3</v>
      </c>
      <c r="M56" s="227">
        <v>8.0000000000000002E-3</v>
      </c>
      <c r="N56" s="149">
        <v>5.0000000000000001E-3</v>
      </c>
      <c r="O56" s="149">
        <v>8.0000000000000002E-3</v>
      </c>
      <c r="P56" s="223"/>
    </row>
    <row r="57" spans="1:16" x14ac:dyDescent="0.2">
      <c r="A57" s="811"/>
      <c r="B57" s="398"/>
      <c r="C57" s="190" t="s">
        <v>321</v>
      </c>
      <c r="D57" s="785" t="s">
        <v>322</v>
      </c>
      <c r="E57" s="193" t="s">
        <v>246</v>
      </c>
      <c r="F57" s="196">
        <v>5000000</v>
      </c>
      <c r="G57" s="149">
        <v>1.7999999999999999E-2</v>
      </c>
      <c r="H57" s="772">
        <v>0.02</v>
      </c>
      <c r="I57" s="773"/>
      <c r="J57" s="772">
        <v>1.7999999999999999E-2</v>
      </c>
      <c r="K57" s="774"/>
      <c r="L57" s="149">
        <v>0.02</v>
      </c>
      <c r="M57" s="227">
        <v>0.02</v>
      </c>
      <c r="N57" s="149">
        <v>1.7999999999999999E-2</v>
      </c>
      <c r="O57" s="149">
        <v>0.02</v>
      </c>
      <c r="P57" s="223"/>
    </row>
    <row r="58" spans="1:16" ht="16.5" x14ac:dyDescent="0.2">
      <c r="A58" s="811"/>
      <c r="B58" s="398"/>
      <c r="C58" s="191"/>
      <c r="D58" s="786"/>
      <c r="E58" s="193" t="s">
        <v>248</v>
      </c>
      <c r="F58" s="196">
        <v>20000000</v>
      </c>
      <c r="G58" s="149">
        <v>8.0000000000000002E-3</v>
      </c>
      <c r="H58" s="772">
        <v>0.01</v>
      </c>
      <c r="I58" s="773"/>
      <c r="J58" s="772">
        <v>8.0000000000000002E-3</v>
      </c>
      <c r="K58" s="774"/>
      <c r="L58" s="149">
        <v>0.01</v>
      </c>
      <c r="M58" s="227">
        <v>0.01</v>
      </c>
      <c r="N58" s="149">
        <v>8.0000000000000002E-3</v>
      </c>
      <c r="O58" s="149">
        <v>0.01</v>
      </c>
      <c r="P58" s="223"/>
    </row>
    <row r="59" spans="1:16" x14ac:dyDescent="0.2">
      <c r="A59" s="811"/>
      <c r="B59" s="398"/>
      <c r="C59" s="192"/>
      <c r="D59" s="787"/>
      <c r="E59" s="193" t="s">
        <v>250</v>
      </c>
      <c r="F59" s="194"/>
      <c r="G59" s="149">
        <v>4.0000000000000001E-3</v>
      </c>
      <c r="H59" s="772">
        <v>5.0000000000000001E-3</v>
      </c>
      <c r="I59" s="773"/>
      <c r="J59" s="772">
        <v>4.0000000000000001E-3</v>
      </c>
      <c r="K59" s="774"/>
      <c r="L59" s="149">
        <v>5.0000000000000001E-3</v>
      </c>
      <c r="M59" s="227">
        <v>5.0000000000000001E-3</v>
      </c>
      <c r="N59" s="149">
        <v>4.0000000000000001E-3</v>
      </c>
      <c r="O59" s="149">
        <v>5.0000000000000001E-3</v>
      </c>
      <c r="P59" s="223"/>
    </row>
    <row r="60" spans="1:16" x14ac:dyDescent="0.2">
      <c r="A60" s="811"/>
      <c r="B60" s="398"/>
      <c r="C60" s="195" t="s">
        <v>323</v>
      </c>
      <c r="D60" s="753" t="s">
        <v>324</v>
      </c>
      <c r="E60" s="754"/>
      <c r="F60" s="755"/>
      <c r="G60" s="149">
        <v>0.01</v>
      </c>
      <c r="H60" s="772">
        <v>0.01</v>
      </c>
      <c r="I60" s="773"/>
      <c r="J60" s="772">
        <v>0.01</v>
      </c>
      <c r="K60" s="774"/>
      <c r="L60" s="149">
        <v>0.01</v>
      </c>
      <c r="M60" s="227">
        <v>0.01</v>
      </c>
      <c r="N60" s="149">
        <v>0.01</v>
      </c>
      <c r="O60" s="149">
        <v>0.01</v>
      </c>
      <c r="P60" s="223"/>
    </row>
    <row r="61" spans="1:16" x14ac:dyDescent="0.2">
      <c r="A61" s="811"/>
      <c r="B61" s="398"/>
      <c r="C61" s="195" t="s">
        <v>325</v>
      </c>
      <c r="D61" s="753" t="s">
        <v>326</v>
      </c>
      <c r="E61" s="754"/>
      <c r="F61" s="755"/>
      <c r="G61" s="149">
        <v>0.06</v>
      </c>
      <c r="H61" s="772">
        <v>0.06</v>
      </c>
      <c r="I61" s="773"/>
      <c r="J61" s="772">
        <v>0.06</v>
      </c>
      <c r="K61" s="774"/>
      <c r="L61" s="149">
        <v>0.06</v>
      </c>
      <c r="M61" s="322">
        <v>0.06</v>
      </c>
      <c r="N61" s="149">
        <v>0.06</v>
      </c>
      <c r="O61" s="149">
        <v>0.06</v>
      </c>
      <c r="P61" s="223"/>
    </row>
    <row r="62" spans="1:16" x14ac:dyDescent="0.2">
      <c r="A62" s="822"/>
      <c r="B62" s="399"/>
      <c r="C62" s="195" t="s">
        <v>692</v>
      </c>
      <c r="D62" s="753" t="s">
        <v>693</v>
      </c>
      <c r="E62" s="754"/>
      <c r="F62" s="755"/>
      <c r="G62" s="149">
        <v>0.01</v>
      </c>
      <c r="H62" s="772">
        <v>0.01</v>
      </c>
      <c r="I62" s="773"/>
      <c r="J62" s="772">
        <v>0.01</v>
      </c>
      <c r="K62" s="773"/>
      <c r="L62" s="149">
        <v>0.01</v>
      </c>
      <c r="M62" s="322">
        <v>0.01</v>
      </c>
      <c r="N62" s="149">
        <v>0.01</v>
      </c>
      <c r="O62" s="149">
        <v>0.01</v>
      </c>
      <c r="P62" s="223"/>
    </row>
    <row r="63" spans="1:16" ht="9.9499999999999993" customHeight="1" x14ac:dyDescent="0.2">
      <c r="A63" s="197" t="s">
        <v>327</v>
      </c>
    </row>
    <row r="64" spans="1:16" ht="9.9499999999999993" customHeight="1" x14ac:dyDescent="0.2">
      <c r="A64" s="197" t="s">
        <v>328</v>
      </c>
    </row>
    <row r="65" spans="1:18" ht="9.9499999999999993" customHeight="1" x14ac:dyDescent="0.2">
      <c r="A65" s="197" t="s">
        <v>329</v>
      </c>
    </row>
    <row r="66" spans="1:18" ht="9.9499999999999993" customHeight="1" x14ac:dyDescent="0.2">
      <c r="A66" s="197" t="s">
        <v>330</v>
      </c>
    </row>
    <row r="67" spans="1:18" ht="12.75" hidden="1" customHeight="1" x14ac:dyDescent="0.2">
      <c r="A67" s="788" t="s">
        <v>464</v>
      </c>
      <c r="B67" s="789"/>
      <c r="C67" s="788" t="s">
        <v>463</v>
      </c>
      <c r="D67" s="801"/>
      <c r="E67" s="801"/>
      <c r="F67" s="789"/>
      <c r="G67" s="803" t="s">
        <v>239</v>
      </c>
      <c r="H67" s="804"/>
      <c r="I67" s="804"/>
      <c r="J67" s="804"/>
      <c r="K67" s="804"/>
      <c r="L67" s="804"/>
      <c r="M67" s="804"/>
      <c r="N67" s="804"/>
      <c r="O67" s="804"/>
      <c r="P67" s="805"/>
    </row>
    <row r="68" spans="1:18" ht="50.1" hidden="1" customHeight="1" x14ac:dyDescent="0.2">
      <c r="A68" s="777"/>
      <c r="B68" s="779"/>
      <c r="C68" s="777"/>
      <c r="D68" s="778"/>
      <c r="E68" s="778"/>
      <c r="F68" s="779"/>
      <c r="G68" s="794" t="s">
        <v>16</v>
      </c>
      <c r="H68" s="783" t="s">
        <v>18</v>
      </c>
      <c r="I68" s="806"/>
      <c r="J68" s="783" t="s">
        <v>64</v>
      </c>
      <c r="K68" s="806"/>
      <c r="L68" s="794" t="s">
        <v>283</v>
      </c>
      <c r="M68" s="794" t="s">
        <v>17</v>
      </c>
      <c r="N68" s="794" t="s">
        <v>460</v>
      </c>
      <c r="O68" s="794" t="s">
        <v>194</v>
      </c>
      <c r="P68" s="794" t="s">
        <v>284</v>
      </c>
    </row>
    <row r="69" spans="1:18" ht="35.1" hidden="1" customHeight="1" x14ac:dyDescent="0.2">
      <c r="A69" s="790"/>
      <c r="B69" s="791"/>
      <c r="C69" s="790"/>
      <c r="D69" s="802"/>
      <c r="E69" s="802"/>
      <c r="F69" s="791"/>
      <c r="G69" s="795"/>
      <c r="H69" s="234" t="s">
        <v>285</v>
      </c>
      <c r="I69" s="234" t="s">
        <v>286</v>
      </c>
      <c r="J69" s="234" t="s">
        <v>336</v>
      </c>
      <c r="K69" s="234" t="s">
        <v>337</v>
      </c>
      <c r="L69" s="795"/>
      <c r="M69" s="795"/>
      <c r="N69" s="795"/>
      <c r="O69" s="795"/>
      <c r="P69" s="795"/>
    </row>
    <row r="70" spans="1:18" x14ac:dyDescent="0.2">
      <c r="A70" s="810" t="s">
        <v>8</v>
      </c>
      <c r="B70" s="810" t="s">
        <v>704</v>
      </c>
      <c r="C70" s="204" t="s">
        <v>338</v>
      </c>
      <c r="D70" s="753" t="s">
        <v>339</v>
      </c>
      <c r="E70" s="754"/>
      <c r="F70" s="755"/>
      <c r="G70" s="149">
        <v>0.23</v>
      </c>
      <c r="H70" s="772">
        <v>0.18</v>
      </c>
      <c r="I70" s="773"/>
      <c r="J70" s="228">
        <v>0.16</v>
      </c>
      <c r="K70" s="228">
        <v>0.2</v>
      </c>
      <c r="L70" s="149">
        <v>0.22</v>
      </c>
      <c r="M70" s="149">
        <v>0.18</v>
      </c>
      <c r="N70" s="149">
        <v>0.25</v>
      </c>
      <c r="O70" s="149">
        <v>0.18</v>
      </c>
      <c r="P70" s="223"/>
    </row>
    <row r="71" spans="1:18" x14ac:dyDescent="0.2">
      <c r="A71" s="811"/>
      <c r="B71" s="398"/>
      <c r="C71" s="204" t="s">
        <v>340</v>
      </c>
      <c r="D71" s="753" t="s">
        <v>341</v>
      </c>
      <c r="E71" s="754"/>
      <c r="F71" s="755"/>
      <c r="G71" s="222">
        <v>0.04</v>
      </c>
      <c r="H71" s="796">
        <v>0.04</v>
      </c>
      <c r="I71" s="797"/>
      <c r="J71" s="796">
        <v>0.04</v>
      </c>
      <c r="K71" s="797"/>
      <c r="L71" s="223"/>
      <c r="M71" s="223"/>
      <c r="N71" s="223"/>
      <c r="O71" s="223"/>
      <c r="P71" s="223"/>
    </row>
    <row r="72" spans="1:18" x14ac:dyDescent="0.2">
      <c r="A72" s="811"/>
      <c r="B72" s="398"/>
      <c r="C72" s="204" t="s">
        <v>342</v>
      </c>
      <c r="D72" s="753" t="s">
        <v>343</v>
      </c>
      <c r="E72" s="754"/>
      <c r="F72" s="755"/>
      <c r="G72" s="149">
        <v>0.01</v>
      </c>
      <c r="H72" s="772">
        <v>0.01</v>
      </c>
      <c r="I72" s="773"/>
      <c r="J72" s="772">
        <v>0.01</v>
      </c>
      <c r="K72" s="773"/>
      <c r="L72" s="149">
        <v>0.01</v>
      </c>
      <c r="M72" s="149">
        <v>0.01</v>
      </c>
      <c r="N72" s="149">
        <v>0.01</v>
      </c>
      <c r="O72" s="149">
        <v>0.01</v>
      </c>
      <c r="P72" s="223"/>
    </row>
    <row r="73" spans="1:18" x14ac:dyDescent="0.2">
      <c r="A73" s="811"/>
      <c r="B73" s="398"/>
      <c r="C73" s="204" t="s">
        <v>344</v>
      </c>
      <c r="D73" s="753" t="s">
        <v>345</v>
      </c>
      <c r="E73" s="754"/>
      <c r="F73" s="755"/>
      <c r="G73" s="222">
        <v>0.04</v>
      </c>
      <c r="H73" s="796">
        <v>0.04</v>
      </c>
      <c r="I73" s="797"/>
      <c r="J73" s="796">
        <v>0.04</v>
      </c>
      <c r="K73" s="797"/>
      <c r="L73" s="222">
        <v>0.04</v>
      </c>
      <c r="M73" s="222">
        <v>0.04</v>
      </c>
      <c r="N73" s="223"/>
      <c r="O73" s="222">
        <v>0.04</v>
      </c>
      <c r="P73" s="223"/>
    </row>
    <row r="74" spans="1:18" x14ac:dyDescent="0.2">
      <c r="A74" s="811"/>
      <c r="B74" s="398"/>
      <c r="C74" s="204" t="s">
        <v>346</v>
      </c>
      <c r="D74" s="753" t="s">
        <v>347</v>
      </c>
      <c r="E74" s="754"/>
      <c r="F74" s="755"/>
      <c r="G74" s="149">
        <v>7.0000000000000007E-2</v>
      </c>
      <c r="H74" s="772">
        <v>0.04</v>
      </c>
      <c r="I74" s="773"/>
      <c r="J74" s="772">
        <v>7.0000000000000007E-2</v>
      </c>
      <c r="K74" s="773"/>
      <c r="L74" s="149">
        <v>0.06</v>
      </c>
      <c r="M74" s="149">
        <v>0.05</v>
      </c>
      <c r="N74" s="149">
        <v>0.05</v>
      </c>
      <c r="O74" s="149">
        <v>0.05</v>
      </c>
      <c r="P74" s="223"/>
    </row>
    <row r="75" spans="1:18" x14ac:dyDescent="0.2">
      <c r="A75" s="811"/>
      <c r="B75" s="398"/>
      <c r="C75" s="204" t="s">
        <v>348</v>
      </c>
      <c r="D75" s="753" t="s">
        <v>312</v>
      </c>
      <c r="E75" s="754"/>
      <c r="F75" s="755"/>
      <c r="G75" s="149">
        <v>0.03</v>
      </c>
      <c r="H75" s="772">
        <v>0.03</v>
      </c>
      <c r="I75" s="773"/>
      <c r="J75" s="772">
        <v>0.01</v>
      </c>
      <c r="K75" s="773"/>
      <c r="L75" s="149">
        <v>0.03</v>
      </c>
      <c r="M75" s="149">
        <v>0.01</v>
      </c>
      <c r="N75" s="223"/>
      <c r="O75" s="149">
        <v>0.03</v>
      </c>
      <c r="P75" s="223"/>
    </row>
    <row r="76" spans="1:18" x14ac:dyDescent="0.2">
      <c r="A76" s="811"/>
      <c r="B76" s="398"/>
      <c r="C76" s="204" t="s">
        <v>349</v>
      </c>
      <c r="D76" s="753" t="s">
        <v>350</v>
      </c>
      <c r="E76" s="754"/>
      <c r="F76" s="755"/>
      <c r="G76" s="149">
        <v>0.02</v>
      </c>
      <c r="H76" s="772">
        <v>0.02</v>
      </c>
      <c r="I76" s="773"/>
      <c r="J76" s="772">
        <v>0.02</v>
      </c>
      <c r="K76" s="773"/>
      <c r="L76" s="149">
        <v>0.02</v>
      </c>
      <c r="M76" s="149">
        <v>0.02</v>
      </c>
      <c r="N76" s="149">
        <v>0.02</v>
      </c>
      <c r="O76" s="149">
        <v>0.02</v>
      </c>
      <c r="P76" s="223"/>
    </row>
    <row r="77" spans="1:18" x14ac:dyDescent="0.2">
      <c r="A77" s="811"/>
      <c r="B77" s="398"/>
      <c r="C77" s="204" t="s">
        <v>351</v>
      </c>
      <c r="D77" s="753" t="s">
        <v>708</v>
      </c>
      <c r="E77" s="792"/>
      <c r="F77" s="793"/>
      <c r="G77" s="149">
        <v>0</v>
      </c>
      <c r="H77" s="772">
        <v>0</v>
      </c>
      <c r="I77" s="773"/>
      <c r="J77" s="772">
        <v>0</v>
      </c>
      <c r="K77" s="773"/>
      <c r="L77" s="149">
        <v>0</v>
      </c>
      <c r="M77" s="149">
        <v>0</v>
      </c>
      <c r="N77" s="149">
        <v>0</v>
      </c>
      <c r="O77" s="149">
        <v>0</v>
      </c>
      <c r="P77" s="223"/>
      <c r="Q77" s="340" t="s">
        <v>352</v>
      </c>
      <c r="R77" s="339">
        <v>7.0000000000000007E-2</v>
      </c>
    </row>
    <row r="78" spans="1:18" x14ac:dyDescent="0.2">
      <c r="A78" s="811"/>
      <c r="B78" s="398"/>
      <c r="C78" s="204" t="s">
        <v>353</v>
      </c>
      <c r="D78" s="753" t="s">
        <v>298</v>
      </c>
      <c r="E78" s="754"/>
      <c r="F78" s="755"/>
      <c r="G78" s="149">
        <v>0.06</v>
      </c>
      <c r="H78" s="772">
        <v>0.06</v>
      </c>
      <c r="I78" s="773"/>
      <c r="J78" s="772">
        <v>0.06</v>
      </c>
      <c r="K78" s="773"/>
      <c r="L78" s="149">
        <v>0.06</v>
      </c>
      <c r="M78" s="149">
        <v>0.06</v>
      </c>
      <c r="N78" s="223"/>
      <c r="O78" s="149">
        <v>0.06</v>
      </c>
      <c r="P78" s="223"/>
    </row>
    <row r="79" spans="1:18" x14ac:dyDescent="0.2">
      <c r="A79" s="811"/>
      <c r="B79" s="398"/>
      <c r="C79" s="204" t="s">
        <v>354</v>
      </c>
      <c r="D79" s="753" t="s">
        <v>300</v>
      </c>
      <c r="E79" s="754"/>
      <c r="F79" s="755"/>
      <c r="G79" s="149">
        <v>0.03</v>
      </c>
      <c r="H79" s="772">
        <v>0.03</v>
      </c>
      <c r="I79" s="773"/>
      <c r="J79" s="772">
        <v>0.03</v>
      </c>
      <c r="K79" s="773"/>
      <c r="L79" s="149">
        <v>0.03</v>
      </c>
      <c r="M79" s="149">
        <v>0.03</v>
      </c>
      <c r="N79" s="223"/>
      <c r="O79" s="149">
        <v>0.03</v>
      </c>
      <c r="P79" s="223"/>
    </row>
    <row r="80" spans="1:18" x14ac:dyDescent="0.2">
      <c r="A80" s="811"/>
      <c r="B80" s="398"/>
      <c r="C80" s="204" t="s">
        <v>355</v>
      </c>
      <c r="D80" s="753" t="s">
        <v>302</v>
      </c>
      <c r="E80" s="754"/>
      <c r="F80" s="755"/>
      <c r="G80" s="149">
        <v>0.03</v>
      </c>
      <c r="H80" s="772">
        <v>0.03</v>
      </c>
      <c r="I80" s="773"/>
      <c r="J80" s="772">
        <v>0.03</v>
      </c>
      <c r="K80" s="773"/>
      <c r="L80" s="149">
        <v>0.03</v>
      </c>
      <c r="M80" s="149">
        <v>0.03</v>
      </c>
      <c r="N80" s="223"/>
      <c r="O80" s="149">
        <v>0.03</v>
      </c>
      <c r="P80" s="223"/>
    </row>
    <row r="81" spans="1:16" x14ac:dyDescent="0.2">
      <c r="A81" s="811"/>
      <c r="B81" s="398"/>
      <c r="C81" s="204" t="s">
        <v>356</v>
      </c>
      <c r="D81" s="753" t="s">
        <v>304</v>
      </c>
      <c r="E81" s="754"/>
      <c r="F81" s="755"/>
      <c r="G81" s="149">
        <v>0.03</v>
      </c>
      <c r="H81" s="772">
        <v>0.03</v>
      </c>
      <c r="I81" s="773"/>
      <c r="J81" s="772">
        <v>0.03</v>
      </c>
      <c r="K81" s="773"/>
      <c r="L81" s="149">
        <v>0.03</v>
      </c>
      <c r="M81" s="149">
        <v>0.03</v>
      </c>
      <c r="N81" s="223"/>
      <c r="O81" s="149">
        <v>0.03</v>
      </c>
      <c r="P81" s="223"/>
    </row>
    <row r="82" spans="1:16" x14ac:dyDescent="0.2">
      <c r="A82" s="811"/>
      <c r="B82" s="398"/>
      <c r="C82" s="798" t="s">
        <v>357</v>
      </c>
      <c r="D82" s="756" t="s">
        <v>358</v>
      </c>
      <c r="E82" s="202" t="s">
        <v>246</v>
      </c>
      <c r="F82" s="208">
        <v>250000</v>
      </c>
      <c r="G82" s="149">
        <v>6.4000000000000001E-2</v>
      </c>
      <c r="H82" s="149">
        <v>6.4000000000000001E-2</v>
      </c>
      <c r="I82" s="149">
        <v>0.13300000000000001</v>
      </c>
      <c r="J82" s="772">
        <v>6.4000000000000001E-2</v>
      </c>
      <c r="K82" s="773"/>
      <c r="L82" s="149">
        <v>0.14499999999999999</v>
      </c>
      <c r="M82" s="149">
        <v>0.13300000000000001</v>
      </c>
      <c r="N82" s="223"/>
      <c r="O82" s="149">
        <v>0.13300000000000001</v>
      </c>
      <c r="P82" s="223"/>
    </row>
    <row r="83" spans="1:16" ht="16.5" x14ac:dyDescent="0.2">
      <c r="A83" s="811"/>
      <c r="B83" s="398"/>
      <c r="C83" s="799"/>
      <c r="D83" s="770"/>
      <c r="E83" s="202" t="s">
        <v>248</v>
      </c>
      <c r="F83" s="208">
        <v>500000</v>
      </c>
      <c r="G83" s="149">
        <v>1.9E-2</v>
      </c>
      <c r="H83" s="149">
        <v>1.9E-2</v>
      </c>
      <c r="I83" s="149">
        <v>0.107</v>
      </c>
      <c r="J83" s="772">
        <v>1.9E-2</v>
      </c>
      <c r="K83" s="773"/>
      <c r="L83" s="149">
        <v>0.114</v>
      </c>
      <c r="M83" s="149">
        <v>0.107</v>
      </c>
      <c r="N83" s="223"/>
      <c r="O83" s="149">
        <v>0.107</v>
      </c>
      <c r="P83" s="223"/>
    </row>
    <row r="84" spans="1:16" ht="16.5" x14ac:dyDescent="0.2">
      <c r="A84" s="811"/>
      <c r="B84" s="398"/>
      <c r="C84" s="799"/>
      <c r="D84" s="770"/>
      <c r="E84" s="202" t="s">
        <v>248</v>
      </c>
      <c r="F84" s="208">
        <v>1000000</v>
      </c>
      <c r="G84" s="149">
        <v>2.1000000000000001E-2</v>
      </c>
      <c r="H84" s="149">
        <v>2.1000000000000001E-2</v>
      </c>
      <c r="I84" s="149">
        <v>9.6000000000000002E-2</v>
      </c>
      <c r="J84" s="772">
        <v>2.1000000000000001E-2</v>
      </c>
      <c r="K84" s="773"/>
      <c r="L84" s="149">
        <v>7.0000000000000007E-2</v>
      </c>
      <c r="M84" s="149">
        <v>9.6000000000000002E-2</v>
      </c>
      <c r="N84" s="223"/>
      <c r="O84" s="149">
        <v>9.6000000000000002E-2</v>
      </c>
      <c r="P84" s="223"/>
    </row>
    <row r="85" spans="1:16" ht="16.5" x14ac:dyDescent="0.2">
      <c r="A85" s="811"/>
      <c r="B85" s="398"/>
      <c r="C85" s="799"/>
      <c r="D85" s="770"/>
      <c r="E85" s="202" t="s">
        <v>248</v>
      </c>
      <c r="F85" s="208">
        <v>2500000</v>
      </c>
      <c r="G85" s="149">
        <v>2.9000000000000001E-2</v>
      </c>
      <c r="H85" s="149">
        <v>2.9000000000000001E-2</v>
      </c>
      <c r="I85" s="149">
        <v>7.9000000000000001E-2</v>
      </c>
      <c r="J85" s="772">
        <v>2.9000000000000001E-2</v>
      </c>
      <c r="K85" s="773"/>
      <c r="L85" s="149">
        <v>3.5000000000000003E-2</v>
      </c>
      <c r="M85" s="149">
        <v>7.9000000000000001E-2</v>
      </c>
      <c r="N85" s="223"/>
      <c r="O85" s="149">
        <v>7.9000000000000001E-2</v>
      </c>
      <c r="P85" s="223"/>
    </row>
    <row r="86" spans="1:16" ht="16.5" x14ac:dyDescent="0.2">
      <c r="A86" s="811"/>
      <c r="B86" s="398"/>
      <c r="C86" s="799"/>
      <c r="D86" s="770"/>
      <c r="E86" s="202" t="s">
        <v>248</v>
      </c>
      <c r="F86" s="208">
        <v>10000000</v>
      </c>
      <c r="G86" s="149">
        <v>3.7999999999999999E-2</v>
      </c>
      <c r="H86" s="149">
        <v>3.7999999999999999E-2</v>
      </c>
      <c r="I86" s="149">
        <v>5.3999999999999999E-2</v>
      </c>
      <c r="J86" s="772">
        <v>3.7999999999999999E-2</v>
      </c>
      <c r="K86" s="773"/>
      <c r="L86" s="149">
        <v>0.02</v>
      </c>
      <c r="M86" s="149">
        <v>5.3999999999999999E-2</v>
      </c>
      <c r="N86" s="223"/>
      <c r="O86" s="149">
        <v>5.3999999999999999E-2</v>
      </c>
      <c r="P86" s="223"/>
    </row>
    <row r="87" spans="1:16" x14ac:dyDescent="0.2">
      <c r="A87" s="811"/>
      <c r="B87" s="398"/>
      <c r="C87" s="800"/>
      <c r="D87" s="771"/>
      <c r="E87" s="202" t="s">
        <v>250</v>
      </c>
      <c r="F87" s="203"/>
      <c r="G87" s="149">
        <v>2.8000000000000001E-2</v>
      </c>
      <c r="H87" s="149">
        <v>2.8000000000000001E-2</v>
      </c>
      <c r="I87" s="149">
        <v>3.5000000000000003E-2</v>
      </c>
      <c r="J87" s="772">
        <v>2.8000000000000001E-2</v>
      </c>
      <c r="K87" s="773"/>
      <c r="L87" s="149">
        <v>1.7999999999999999E-2</v>
      </c>
      <c r="M87" s="149">
        <v>3.5000000000000003E-2</v>
      </c>
      <c r="N87" s="223"/>
      <c r="O87" s="149">
        <v>3.5000000000000003E-2</v>
      </c>
      <c r="P87" s="223"/>
    </row>
    <row r="88" spans="1:16" x14ac:dyDescent="0.2">
      <c r="A88" s="811"/>
      <c r="B88" s="398"/>
      <c r="C88" s="204" t="s">
        <v>359</v>
      </c>
      <c r="D88" s="753" t="s">
        <v>360</v>
      </c>
      <c r="E88" s="754"/>
      <c r="F88" s="755"/>
      <c r="G88" s="223"/>
      <c r="H88" s="772">
        <v>0.09</v>
      </c>
      <c r="I88" s="773"/>
      <c r="J88" s="775"/>
      <c r="K88" s="776"/>
      <c r="L88" s="223"/>
      <c r="M88" s="223"/>
      <c r="N88" s="223"/>
      <c r="O88" s="223"/>
      <c r="P88" s="223"/>
    </row>
    <row r="89" spans="1:16" x14ac:dyDescent="0.2">
      <c r="A89" s="811"/>
      <c r="B89" s="398"/>
      <c r="C89" s="204" t="s">
        <v>361</v>
      </c>
      <c r="D89" s="753" t="s">
        <v>362</v>
      </c>
      <c r="E89" s="754"/>
      <c r="F89" s="755"/>
      <c r="G89" s="223"/>
      <c r="H89" s="772">
        <v>0.12</v>
      </c>
      <c r="I89" s="773"/>
      <c r="J89" s="775"/>
      <c r="K89" s="776"/>
      <c r="L89" s="223"/>
      <c r="M89" s="223"/>
      <c r="N89" s="223"/>
      <c r="O89" s="223"/>
      <c r="P89" s="223"/>
    </row>
    <row r="90" spans="1:16" x14ac:dyDescent="0.2">
      <c r="A90" s="811"/>
      <c r="B90" s="398"/>
      <c r="C90" s="204" t="s">
        <v>363</v>
      </c>
      <c r="D90" s="753" t="s">
        <v>364</v>
      </c>
      <c r="E90" s="754"/>
      <c r="F90" s="755"/>
      <c r="G90" s="223"/>
      <c r="H90" s="772">
        <v>0.18</v>
      </c>
      <c r="I90" s="773"/>
      <c r="J90" s="775"/>
      <c r="K90" s="776"/>
      <c r="L90" s="223"/>
      <c r="M90" s="223"/>
      <c r="N90" s="223"/>
      <c r="O90" s="223"/>
      <c r="P90" s="223"/>
    </row>
    <row r="91" spans="1:16" x14ac:dyDescent="0.2">
      <c r="A91" s="811"/>
      <c r="B91" s="398"/>
      <c r="C91" s="204" t="s">
        <v>365</v>
      </c>
      <c r="D91" s="753" t="s">
        <v>310</v>
      </c>
      <c r="E91" s="754"/>
      <c r="F91" s="755"/>
      <c r="G91" s="149">
        <v>0.05</v>
      </c>
      <c r="H91" s="772">
        <v>0.05</v>
      </c>
      <c r="I91" s="773"/>
      <c r="J91" s="772">
        <v>0.05</v>
      </c>
      <c r="K91" s="773"/>
      <c r="L91" s="149">
        <v>0.05</v>
      </c>
      <c r="M91" s="149">
        <v>0.05</v>
      </c>
      <c r="N91" s="149">
        <v>0.05</v>
      </c>
      <c r="O91" s="149">
        <v>0.05</v>
      </c>
      <c r="P91" s="223"/>
    </row>
    <row r="92" spans="1:16" x14ac:dyDescent="0.2">
      <c r="A92" s="811"/>
      <c r="B92" s="398"/>
      <c r="C92" s="204" t="s">
        <v>366</v>
      </c>
      <c r="D92" s="753" t="s">
        <v>367</v>
      </c>
      <c r="E92" s="754"/>
      <c r="F92" s="755"/>
      <c r="G92" s="149">
        <v>0.06</v>
      </c>
      <c r="H92" s="772">
        <v>0.06</v>
      </c>
      <c r="I92" s="773"/>
      <c r="J92" s="772">
        <v>0.06</v>
      </c>
      <c r="K92" s="773"/>
      <c r="L92" s="223"/>
      <c r="M92" s="223"/>
      <c r="N92" s="223"/>
      <c r="O92" s="223"/>
      <c r="P92" s="223"/>
    </row>
    <row r="93" spans="1:16" x14ac:dyDescent="0.2">
      <c r="A93" s="811"/>
      <c r="B93" s="398"/>
      <c r="C93" s="204" t="s">
        <v>368</v>
      </c>
      <c r="D93" s="753" t="s">
        <v>369</v>
      </c>
      <c r="E93" s="754"/>
      <c r="F93" s="755"/>
      <c r="G93" s="149">
        <v>0.02</v>
      </c>
      <c r="H93" s="772">
        <v>0.02</v>
      </c>
      <c r="I93" s="773"/>
      <c r="J93" s="772">
        <v>0.02</v>
      </c>
      <c r="K93" s="773"/>
      <c r="L93" s="149">
        <v>0.02</v>
      </c>
      <c r="M93" s="149">
        <v>0.02</v>
      </c>
      <c r="N93" s="149">
        <v>0.02</v>
      </c>
      <c r="O93" s="149">
        <v>0.02</v>
      </c>
      <c r="P93" s="223"/>
    </row>
    <row r="94" spans="1:16" x14ac:dyDescent="0.2">
      <c r="A94" s="811"/>
      <c r="B94" s="398"/>
      <c r="C94" s="204" t="s">
        <v>370</v>
      </c>
      <c r="D94" s="753" t="s">
        <v>371</v>
      </c>
      <c r="E94" s="754"/>
      <c r="F94" s="755"/>
      <c r="G94" s="149">
        <v>0.02</v>
      </c>
      <c r="H94" s="772">
        <v>0.02</v>
      </c>
      <c r="I94" s="773"/>
      <c r="J94" s="772">
        <v>0.02</v>
      </c>
      <c r="K94" s="773"/>
      <c r="L94" s="149">
        <v>0.02</v>
      </c>
      <c r="M94" s="223"/>
      <c r="N94" s="223"/>
      <c r="O94" s="223"/>
      <c r="P94" s="223"/>
    </row>
    <row r="95" spans="1:16" x14ac:dyDescent="0.2">
      <c r="A95" s="811"/>
      <c r="B95" s="398"/>
      <c r="C95" s="204" t="s">
        <v>372</v>
      </c>
      <c r="D95" s="753" t="s">
        <v>373</v>
      </c>
      <c r="E95" s="754"/>
      <c r="F95" s="755"/>
      <c r="G95" s="149">
        <v>0.03</v>
      </c>
      <c r="H95" s="772">
        <v>0.03</v>
      </c>
      <c r="I95" s="773"/>
      <c r="J95" s="772">
        <v>0.03</v>
      </c>
      <c r="K95" s="773"/>
      <c r="L95" s="223"/>
      <c r="M95" s="223"/>
      <c r="N95" s="223"/>
      <c r="O95" s="223"/>
      <c r="P95" s="223"/>
    </row>
    <row r="96" spans="1:16" x14ac:dyDescent="0.2">
      <c r="A96" s="811"/>
      <c r="B96" s="398"/>
      <c r="C96" s="204" t="s">
        <v>374</v>
      </c>
      <c r="D96" s="753" t="s">
        <v>375</v>
      </c>
      <c r="E96" s="754"/>
      <c r="F96" s="755"/>
      <c r="G96" s="149">
        <v>0.02</v>
      </c>
      <c r="H96" s="772">
        <v>0.02</v>
      </c>
      <c r="I96" s="773"/>
      <c r="J96" s="772">
        <v>0.02</v>
      </c>
      <c r="K96" s="773"/>
      <c r="L96" s="223"/>
      <c r="M96" s="223"/>
      <c r="N96" s="223"/>
      <c r="O96" s="223"/>
      <c r="P96" s="223"/>
    </row>
    <row r="97" spans="1:16" x14ac:dyDescent="0.2">
      <c r="A97" s="811"/>
      <c r="B97" s="398"/>
      <c r="C97" s="204" t="s">
        <v>376</v>
      </c>
      <c r="D97" s="753" t="s">
        <v>377</v>
      </c>
      <c r="E97" s="754"/>
      <c r="F97" s="755"/>
      <c r="G97" s="149">
        <v>0.01</v>
      </c>
      <c r="H97" s="772">
        <v>0.01</v>
      </c>
      <c r="I97" s="773"/>
      <c r="J97" s="772">
        <v>0.01</v>
      </c>
      <c r="K97" s="773"/>
      <c r="L97" s="149">
        <v>0.01</v>
      </c>
      <c r="M97" s="149">
        <v>0.01</v>
      </c>
      <c r="N97" s="149">
        <v>0.01</v>
      </c>
      <c r="O97" s="149">
        <v>0.01</v>
      </c>
      <c r="P97" s="223"/>
    </row>
    <row r="98" spans="1:16" x14ac:dyDescent="0.2">
      <c r="A98" s="811"/>
      <c r="B98" s="398"/>
      <c r="C98" s="199" t="s">
        <v>378</v>
      </c>
      <c r="D98" s="807" t="s">
        <v>379</v>
      </c>
      <c r="E98" s="202" t="s">
        <v>246</v>
      </c>
      <c r="F98" s="208">
        <v>5000000</v>
      </c>
      <c r="G98" s="149">
        <v>0.09</v>
      </c>
      <c r="H98" s="772">
        <v>0.1</v>
      </c>
      <c r="I98" s="773"/>
      <c r="J98" s="772">
        <v>0.09</v>
      </c>
      <c r="K98" s="773"/>
      <c r="L98" s="149">
        <v>0.1</v>
      </c>
      <c r="M98" s="149">
        <v>0.1</v>
      </c>
      <c r="N98" s="149">
        <v>0.09</v>
      </c>
      <c r="O98" s="149">
        <v>0.1</v>
      </c>
      <c r="P98" s="223"/>
    </row>
    <row r="99" spans="1:16" ht="16.5" x14ac:dyDescent="0.2">
      <c r="A99" s="811"/>
      <c r="B99" s="398"/>
      <c r="C99" s="200"/>
      <c r="D99" s="808"/>
      <c r="E99" s="202" t="s">
        <v>248</v>
      </c>
      <c r="F99" s="208">
        <v>20000000</v>
      </c>
      <c r="G99" s="149">
        <v>4.4999999999999998E-2</v>
      </c>
      <c r="H99" s="772">
        <v>0.06</v>
      </c>
      <c r="I99" s="773"/>
      <c r="J99" s="772">
        <v>4.4999999999999998E-2</v>
      </c>
      <c r="K99" s="773"/>
      <c r="L99" s="149">
        <v>0.06</v>
      </c>
      <c r="M99" s="149">
        <v>0.06</v>
      </c>
      <c r="N99" s="149">
        <v>4.4999999999999998E-2</v>
      </c>
      <c r="O99" s="149">
        <v>0.06</v>
      </c>
      <c r="P99" s="223"/>
    </row>
    <row r="100" spans="1:16" x14ac:dyDescent="0.2">
      <c r="A100" s="811"/>
      <c r="B100" s="398"/>
      <c r="C100" s="201"/>
      <c r="D100" s="809"/>
      <c r="E100" s="202" t="s">
        <v>250</v>
      </c>
      <c r="F100" s="203"/>
      <c r="G100" s="149">
        <v>1.4999999999999999E-2</v>
      </c>
      <c r="H100" s="772">
        <v>2.5000000000000001E-2</v>
      </c>
      <c r="I100" s="773"/>
      <c r="J100" s="772">
        <v>1.4999999999999999E-2</v>
      </c>
      <c r="K100" s="773"/>
      <c r="L100" s="149">
        <v>2.5000000000000001E-2</v>
      </c>
      <c r="M100" s="149">
        <v>2.5000000000000001E-2</v>
      </c>
      <c r="N100" s="149">
        <v>1.4999999999999999E-2</v>
      </c>
      <c r="O100" s="149">
        <v>2.5000000000000001E-2</v>
      </c>
      <c r="P100" s="223"/>
    </row>
    <row r="101" spans="1:16" x14ac:dyDescent="0.2">
      <c r="A101" s="811"/>
      <c r="B101" s="398"/>
      <c r="C101" s="205" t="s">
        <v>380</v>
      </c>
      <c r="D101" s="807" t="s">
        <v>322</v>
      </c>
      <c r="E101" s="202" t="s">
        <v>246</v>
      </c>
      <c r="F101" s="208">
        <v>5000000</v>
      </c>
      <c r="G101" s="149">
        <v>1.7999999999999999E-2</v>
      </c>
      <c r="H101" s="772">
        <v>0.02</v>
      </c>
      <c r="I101" s="773"/>
      <c r="J101" s="772">
        <v>1.7999999999999999E-2</v>
      </c>
      <c r="K101" s="773"/>
      <c r="L101" s="149">
        <v>0.02</v>
      </c>
      <c r="M101" s="149">
        <v>0.02</v>
      </c>
      <c r="N101" s="149">
        <v>1.7999999999999999E-2</v>
      </c>
      <c r="O101" s="149">
        <v>0.02</v>
      </c>
      <c r="P101" s="223"/>
    </row>
    <row r="102" spans="1:16" ht="16.5" x14ac:dyDescent="0.2">
      <c r="A102" s="812"/>
      <c r="B102" s="812"/>
      <c r="C102" s="206"/>
      <c r="D102" s="808"/>
      <c r="E102" s="202" t="s">
        <v>248</v>
      </c>
      <c r="F102" s="208">
        <v>20000000</v>
      </c>
      <c r="G102" s="149">
        <v>8.0000000000000002E-3</v>
      </c>
      <c r="H102" s="772">
        <v>0.01</v>
      </c>
      <c r="I102" s="773"/>
      <c r="J102" s="772">
        <v>8.0000000000000002E-3</v>
      </c>
      <c r="K102" s="773"/>
      <c r="L102" s="149">
        <v>0.01</v>
      </c>
      <c r="M102" s="149">
        <v>0.01</v>
      </c>
      <c r="N102" s="149">
        <v>8.0000000000000002E-3</v>
      </c>
      <c r="O102" s="149">
        <v>0.01</v>
      </c>
      <c r="P102" s="223"/>
    </row>
    <row r="103" spans="1:16" x14ac:dyDescent="0.2">
      <c r="A103" s="812"/>
      <c r="B103" s="812"/>
      <c r="C103" s="207"/>
      <c r="D103" s="809"/>
      <c r="E103" s="202" t="s">
        <v>250</v>
      </c>
      <c r="F103" s="203"/>
      <c r="G103" s="149">
        <v>4.0000000000000001E-3</v>
      </c>
      <c r="H103" s="772">
        <v>5.0000000000000001E-3</v>
      </c>
      <c r="I103" s="773"/>
      <c r="J103" s="772">
        <v>4.0000000000000001E-3</v>
      </c>
      <c r="K103" s="773"/>
      <c r="L103" s="149">
        <v>5.0000000000000001E-3</v>
      </c>
      <c r="M103" s="149">
        <v>5.0000000000000001E-3</v>
      </c>
      <c r="N103" s="149">
        <v>4.0000000000000001E-3</v>
      </c>
      <c r="O103" s="149">
        <v>5.0000000000000001E-3</v>
      </c>
      <c r="P103" s="223"/>
    </row>
    <row r="104" spans="1:16" x14ac:dyDescent="0.2">
      <c r="A104" s="812"/>
      <c r="B104" s="812"/>
      <c r="C104" s="204" t="s">
        <v>381</v>
      </c>
      <c r="D104" s="753" t="s">
        <v>382</v>
      </c>
      <c r="E104" s="754"/>
      <c r="F104" s="755"/>
      <c r="G104" s="149">
        <v>0.01</v>
      </c>
      <c r="H104" s="772">
        <v>0.01</v>
      </c>
      <c r="I104" s="773"/>
      <c r="J104" s="772">
        <v>0.01</v>
      </c>
      <c r="K104" s="773"/>
      <c r="L104" s="149">
        <v>0.01</v>
      </c>
      <c r="M104" s="149">
        <v>0.01</v>
      </c>
      <c r="N104" s="149">
        <v>0.01</v>
      </c>
      <c r="O104" s="149">
        <v>0.01</v>
      </c>
      <c r="P104" s="223"/>
    </row>
    <row r="105" spans="1:16" x14ac:dyDescent="0.2">
      <c r="A105" s="813"/>
      <c r="B105" s="813"/>
      <c r="C105" s="204" t="s">
        <v>383</v>
      </c>
      <c r="D105" s="753" t="s">
        <v>384</v>
      </c>
      <c r="E105" s="754"/>
      <c r="F105" s="755"/>
      <c r="G105" s="149">
        <v>0.13</v>
      </c>
      <c r="H105" s="772">
        <v>0.13</v>
      </c>
      <c r="I105" s="773"/>
      <c r="J105" s="772">
        <v>0.13</v>
      </c>
      <c r="K105" s="773"/>
      <c r="L105" s="149">
        <v>0.13</v>
      </c>
      <c r="M105" s="149">
        <v>0.13</v>
      </c>
      <c r="N105" s="149">
        <v>0.13</v>
      </c>
      <c r="O105" s="149">
        <v>0.13</v>
      </c>
      <c r="P105" s="223"/>
    </row>
    <row r="106" spans="1:16" x14ac:dyDescent="0.2">
      <c r="A106" s="209" t="s">
        <v>385</v>
      </c>
      <c r="B106" s="198"/>
      <c r="C106" s="198"/>
      <c r="D106" s="198"/>
      <c r="E106" s="198"/>
      <c r="F106" s="198"/>
      <c r="G106" s="198"/>
      <c r="H106" s="198"/>
      <c r="I106" s="198"/>
      <c r="J106" s="198"/>
      <c r="K106" s="198"/>
      <c r="L106" s="198"/>
      <c r="M106" s="198"/>
      <c r="N106" s="198"/>
      <c r="O106" s="198"/>
      <c r="P106" s="198"/>
    </row>
    <row r="107" spans="1:16" x14ac:dyDescent="0.2">
      <c r="A107" s="209" t="s">
        <v>386</v>
      </c>
      <c r="B107" s="198"/>
      <c r="C107" s="198"/>
      <c r="D107" s="198"/>
      <c r="E107" s="198"/>
      <c r="F107" s="198"/>
      <c r="G107" s="198"/>
      <c r="H107" s="198"/>
      <c r="I107" s="198"/>
      <c r="J107" s="198"/>
      <c r="K107" s="198"/>
      <c r="L107" s="198"/>
      <c r="M107" s="198"/>
      <c r="N107" s="198"/>
      <c r="O107" s="198"/>
      <c r="P107" s="198"/>
    </row>
    <row r="108" spans="1:16" ht="12.75" customHeight="1" x14ac:dyDescent="0.2">
      <c r="A108" s="788" t="s">
        <v>465</v>
      </c>
      <c r="B108" s="789"/>
      <c r="C108" s="788" t="s">
        <v>463</v>
      </c>
      <c r="D108" s="801"/>
      <c r="E108" s="801"/>
      <c r="F108" s="789"/>
      <c r="G108" s="803" t="s">
        <v>239</v>
      </c>
      <c r="H108" s="804"/>
      <c r="I108" s="804"/>
      <c r="J108" s="804"/>
      <c r="K108" s="804"/>
      <c r="L108" s="804"/>
      <c r="M108" s="804"/>
      <c r="N108" s="804"/>
      <c r="O108" s="804"/>
      <c r="P108" s="805"/>
    </row>
    <row r="109" spans="1:16" ht="50.1" customHeight="1" x14ac:dyDescent="0.2">
      <c r="A109" s="777"/>
      <c r="B109" s="779"/>
      <c r="C109" s="777"/>
      <c r="D109" s="778"/>
      <c r="E109" s="778"/>
      <c r="F109" s="779"/>
      <c r="G109" s="794" t="s">
        <v>16</v>
      </c>
      <c r="H109" s="814" t="s">
        <v>18</v>
      </c>
      <c r="I109" s="815"/>
      <c r="J109" s="783" t="s">
        <v>64</v>
      </c>
      <c r="K109" s="806"/>
      <c r="L109" s="794" t="s">
        <v>283</v>
      </c>
      <c r="M109" s="794" t="s">
        <v>17</v>
      </c>
      <c r="N109" s="794" t="s">
        <v>460</v>
      </c>
      <c r="O109" s="794" t="s">
        <v>194</v>
      </c>
      <c r="P109" s="794" t="s">
        <v>284</v>
      </c>
    </row>
    <row r="110" spans="1:16" ht="35.1" customHeight="1" x14ac:dyDescent="0.2">
      <c r="A110" s="790"/>
      <c r="B110" s="791"/>
      <c r="C110" s="790"/>
      <c r="D110" s="802"/>
      <c r="E110" s="802"/>
      <c r="F110" s="791"/>
      <c r="G110" s="795"/>
      <c r="H110" s="816"/>
      <c r="I110" s="817"/>
      <c r="J110" s="231" t="s">
        <v>336</v>
      </c>
      <c r="K110" s="231" t="s">
        <v>337</v>
      </c>
      <c r="L110" s="795"/>
      <c r="M110" s="795"/>
      <c r="N110" s="795"/>
      <c r="O110" s="795"/>
      <c r="P110" s="795"/>
    </row>
    <row r="111" spans="1:16" ht="15.95" customHeight="1" x14ac:dyDescent="0.2">
      <c r="A111" s="810" t="s">
        <v>8</v>
      </c>
      <c r="B111" s="810" t="s">
        <v>408</v>
      </c>
      <c r="C111" s="210" t="s">
        <v>387</v>
      </c>
      <c r="D111" s="818" t="s">
        <v>388</v>
      </c>
      <c r="E111" s="819"/>
      <c r="F111" s="820"/>
      <c r="G111" s="149">
        <v>7.0000000000000007E-2</v>
      </c>
      <c r="H111" s="772">
        <v>0.12</v>
      </c>
      <c r="I111" s="774"/>
      <c r="J111" s="228">
        <v>0.15</v>
      </c>
      <c r="K111" s="228">
        <v>0.04</v>
      </c>
      <c r="L111" s="149">
        <v>0.04</v>
      </c>
      <c r="M111" s="149">
        <v>0.11</v>
      </c>
      <c r="N111" s="149">
        <v>0.05</v>
      </c>
      <c r="O111" s="149">
        <v>0.04</v>
      </c>
      <c r="P111" s="223"/>
    </row>
    <row r="112" spans="1:16" ht="15.95" customHeight="1" x14ac:dyDescent="0.2">
      <c r="A112" s="811"/>
      <c r="B112" s="811"/>
      <c r="C112" s="210" t="s">
        <v>389</v>
      </c>
      <c r="D112" s="818" t="s">
        <v>390</v>
      </c>
      <c r="E112" s="819"/>
      <c r="F112" s="820"/>
      <c r="G112" s="149">
        <v>0.13</v>
      </c>
      <c r="H112" s="772">
        <v>0.13</v>
      </c>
      <c r="I112" s="774"/>
      <c r="J112" s="772">
        <v>0.05</v>
      </c>
      <c r="K112" s="773"/>
      <c r="L112" s="149">
        <v>0.08</v>
      </c>
      <c r="M112" s="149">
        <v>0.05</v>
      </c>
      <c r="N112" s="149">
        <v>0.1</v>
      </c>
      <c r="O112" s="149">
        <v>0.08</v>
      </c>
      <c r="P112" s="223"/>
    </row>
    <row r="113" spans="1:16" ht="15.95" customHeight="1" x14ac:dyDescent="0.2">
      <c r="A113" s="811"/>
      <c r="B113" s="811"/>
      <c r="C113" s="210" t="s">
        <v>391</v>
      </c>
      <c r="D113" s="818" t="s">
        <v>392</v>
      </c>
      <c r="E113" s="819"/>
      <c r="F113" s="820"/>
      <c r="G113" s="149">
        <v>0.04</v>
      </c>
      <c r="H113" s="772">
        <v>0.03</v>
      </c>
      <c r="I113" s="774"/>
      <c r="J113" s="772">
        <v>0.05</v>
      </c>
      <c r="K113" s="773"/>
      <c r="L113" s="149">
        <v>0.03</v>
      </c>
      <c r="M113" s="149">
        <v>0.04</v>
      </c>
      <c r="N113" s="149">
        <v>0.03</v>
      </c>
      <c r="O113" s="149">
        <v>0.03</v>
      </c>
      <c r="P113" s="223"/>
    </row>
    <row r="114" spans="1:16" ht="15.75" customHeight="1" x14ac:dyDescent="0.2">
      <c r="A114" s="811"/>
      <c r="B114" s="811"/>
      <c r="C114" s="210" t="s">
        <v>393</v>
      </c>
      <c r="D114" s="818" t="s">
        <v>394</v>
      </c>
      <c r="E114" s="819"/>
      <c r="F114" s="820"/>
      <c r="G114" s="149">
        <v>0.02</v>
      </c>
      <c r="H114" s="772">
        <v>0.01</v>
      </c>
      <c r="I114" s="774"/>
      <c r="J114" s="772">
        <v>0.02</v>
      </c>
      <c r="K114" s="773"/>
      <c r="L114" s="149">
        <v>0.02</v>
      </c>
      <c r="M114" s="149">
        <v>0.02</v>
      </c>
      <c r="N114" s="149">
        <v>0.02</v>
      </c>
      <c r="O114" s="149">
        <v>0.02</v>
      </c>
      <c r="P114" s="223"/>
    </row>
    <row r="115" spans="1:16" ht="15.95" customHeight="1" x14ac:dyDescent="0.2">
      <c r="A115" s="811"/>
      <c r="B115" s="811"/>
      <c r="C115" s="210" t="s">
        <v>395</v>
      </c>
      <c r="D115" s="818" t="s">
        <v>396</v>
      </c>
      <c r="E115" s="819"/>
      <c r="F115" s="820"/>
      <c r="G115" s="149">
        <v>0.02</v>
      </c>
      <c r="H115" s="772">
        <v>2.5000000000000001E-2</v>
      </c>
      <c r="I115" s="774"/>
      <c r="J115" s="772">
        <v>0.03</v>
      </c>
      <c r="K115" s="773"/>
      <c r="L115" s="149">
        <v>0.03</v>
      </c>
      <c r="M115" s="149">
        <v>0.02</v>
      </c>
      <c r="N115" s="149">
        <v>0.02</v>
      </c>
      <c r="O115" s="149">
        <v>0.03</v>
      </c>
      <c r="P115" s="223"/>
    </row>
    <row r="116" spans="1:16" ht="15.95" customHeight="1" x14ac:dyDescent="0.2">
      <c r="A116" s="811"/>
      <c r="B116" s="811"/>
      <c r="C116" s="210" t="s">
        <v>397</v>
      </c>
      <c r="D116" s="818" t="s">
        <v>310</v>
      </c>
      <c r="E116" s="819"/>
      <c r="F116" s="820"/>
      <c r="G116" s="149">
        <v>0.03</v>
      </c>
      <c r="H116" s="772">
        <v>0.03</v>
      </c>
      <c r="I116" s="774"/>
      <c r="J116" s="772">
        <v>0.03</v>
      </c>
      <c r="K116" s="773"/>
      <c r="L116" s="149">
        <v>0.03</v>
      </c>
      <c r="M116" s="149">
        <v>0.03</v>
      </c>
      <c r="N116" s="149">
        <v>0.03</v>
      </c>
      <c r="O116" s="149">
        <v>0.03</v>
      </c>
      <c r="P116" s="223"/>
    </row>
    <row r="117" spans="1:16" ht="15.95" customHeight="1" x14ac:dyDescent="0.2">
      <c r="A117" s="811"/>
      <c r="B117" s="811"/>
      <c r="C117" s="210" t="s">
        <v>398</v>
      </c>
      <c r="D117" s="818" t="s">
        <v>399</v>
      </c>
      <c r="E117" s="819"/>
      <c r="F117" s="820"/>
      <c r="G117" s="149">
        <v>0.1</v>
      </c>
      <c r="H117" s="772">
        <v>0.1</v>
      </c>
      <c r="I117" s="774"/>
      <c r="J117" s="772">
        <v>0.1</v>
      </c>
      <c r="K117" s="773"/>
      <c r="L117" s="149">
        <v>0.1</v>
      </c>
      <c r="M117" s="149">
        <v>0.1</v>
      </c>
      <c r="N117" s="149">
        <v>0.1</v>
      </c>
      <c r="O117" s="149">
        <v>0.1</v>
      </c>
      <c r="P117" s="223"/>
    </row>
    <row r="118" spans="1:16" ht="15.95" customHeight="1" x14ac:dyDescent="0.2">
      <c r="A118" s="811"/>
      <c r="B118" s="811"/>
      <c r="C118" s="210" t="s">
        <v>400</v>
      </c>
      <c r="D118" s="818" t="s">
        <v>401</v>
      </c>
      <c r="E118" s="819"/>
      <c r="F118" s="820"/>
      <c r="G118" s="149">
        <v>0.01</v>
      </c>
      <c r="H118" s="772">
        <v>0.01</v>
      </c>
      <c r="I118" s="774"/>
      <c r="J118" s="772">
        <v>0.01</v>
      </c>
      <c r="K118" s="773"/>
      <c r="L118" s="149">
        <v>0.01</v>
      </c>
      <c r="M118" s="149">
        <v>0.01</v>
      </c>
      <c r="N118" s="149">
        <v>0.01</v>
      </c>
      <c r="O118" s="149">
        <v>0.01</v>
      </c>
      <c r="P118" s="223"/>
    </row>
    <row r="119" spans="1:16" ht="15.95" customHeight="1" x14ac:dyDescent="0.2">
      <c r="A119" s="811"/>
      <c r="B119" s="811"/>
      <c r="C119" s="210" t="s">
        <v>402</v>
      </c>
      <c r="D119" s="818" t="s">
        <v>403</v>
      </c>
      <c r="E119" s="819"/>
      <c r="F119" s="820"/>
      <c r="G119" s="149">
        <v>0.13</v>
      </c>
      <c r="H119" s="772">
        <v>0.13</v>
      </c>
      <c r="I119" s="774"/>
      <c r="J119" s="772">
        <v>0.13</v>
      </c>
      <c r="K119" s="773"/>
      <c r="L119" s="149">
        <v>0.13</v>
      </c>
      <c r="M119" s="149">
        <v>0.13</v>
      </c>
      <c r="N119" s="149">
        <v>0.13</v>
      </c>
      <c r="O119" s="149">
        <v>0.13</v>
      </c>
      <c r="P119" s="223"/>
    </row>
    <row r="120" spans="1:16" ht="15.95" customHeight="1" x14ac:dyDescent="0.2">
      <c r="A120" s="811"/>
      <c r="B120" s="811"/>
      <c r="C120" s="210" t="s">
        <v>404</v>
      </c>
      <c r="D120" s="818" t="s">
        <v>405</v>
      </c>
      <c r="E120" s="819"/>
      <c r="F120" s="820"/>
      <c r="G120" s="149">
        <v>0.04</v>
      </c>
      <c r="H120" s="772">
        <v>0.04</v>
      </c>
      <c r="I120" s="774"/>
      <c r="J120" s="772">
        <v>0.04</v>
      </c>
      <c r="K120" s="773"/>
      <c r="L120" s="149">
        <v>0.04</v>
      </c>
      <c r="M120" s="149">
        <v>0.04</v>
      </c>
      <c r="N120" s="149">
        <v>0.04</v>
      </c>
      <c r="O120" s="149">
        <v>0.04</v>
      </c>
      <c r="P120" s="223"/>
    </row>
    <row r="121" spans="1:16" ht="15.95" customHeight="1" x14ac:dyDescent="0.2">
      <c r="A121" s="822"/>
      <c r="B121" s="822"/>
      <c r="C121" s="210" t="s">
        <v>406</v>
      </c>
      <c r="D121" s="818" t="s">
        <v>407</v>
      </c>
      <c r="E121" s="819"/>
      <c r="F121" s="820"/>
      <c r="G121" s="149">
        <v>0.01</v>
      </c>
      <c r="H121" s="772">
        <v>0.01</v>
      </c>
      <c r="I121" s="774"/>
      <c r="J121" s="772">
        <v>0.01</v>
      </c>
      <c r="K121" s="773"/>
      <c r="L121" s="149">
        <v>0.01</v>
      </c>
      <c r="M121" s="149">
        <v>0.01</v>
      </c>
      <c r="N121" s="149">
        <v>0.01</v>
      </c>
      <c r="O121" s="149">
        <v>0.01</v>
      </c>
      <c r="P121" s="223"/>
    </row>
    <row r="123" spans="1:16" x14ac:dyDescent="0.2">
      <c r="A123" s="788" t="s">
        <v>464</v>
      </c>
      <c r="B123" s="789"/>
      <c r="C123" s="788" t="s">
        <v>463</v>
      </c>
      <c r="D123" s="801"/>
      <c r="E123" s="801"/>
      <c r="F123" s="789"/>
      <c r="G123" s="803" t="s">
        <v>239</v>
      </c>
      <c r="H123" s="804"/>
      <c r="I123" s="804"/>
      <c r="J123" s="804"/>
      <c r="K123" s="804"/>
      <c r="L123" s="804"/>
      <c r="M123" s="804"/>
      <c r="N123" s="804"/>
      <c r="O123" s="804"/>
      <c r="P123" s="805"/>
    </row>
    <row r="124" spans="1:16" ht="50.1" customHeight="1" x14ac:dyDescent="0.2">
      <c r="A124" s="777"/>
      <c r="B124" s="779"/>
      <c r="C124" s="777"/>
      <c r="D124" s="778"/>
      <c r="E124" s="778"/>
      <c r="F124" s="779"/>
      <c r="G124" s="794" t="s">
        <v>37</v>
      </c>
      <c r="H124" s="783" t="s">
        <v>18</v>
      </c>
      <c r="I124" s="806"/>
      <c r="J124" s="783" t="s">
        <v>64</v>
      </c>
      <c r="K124" s="806"/>
      <c r="L124" s="794" t="s">
        <v>283</v>
      </c>
      <c r="M124" s="794" t="s">
        <v>17</v>
      </c>
      <c r="N124" s="794" t="s">
        <v>460</v>
      </c>
      <c r="O124" s="794" t="s">
        <v>194</v>
      </c>
      <c r="P124" s="794" t="s">
        <v>284</v>
      </c>
    </row>
    <row r="125" spans="1:16" ht="35.1" customHeight="1" x14ac:dyDescent="0.2">
      <c r="A125" s="790"/>
      <c r="B125" s="791"/>
      <c r="C125" s="790"/>
      <c r="D125" s="802"/>
      <c r="E125" s="802"/>
      <c r="F125" s="791"/>
      <c r="G125" s="795"/>
      <c r="H125" s="234" t="s">
        <v>285</v>
      </c>
      <c r="I125" s="234" t="s">
        <v>286</v>
      </c>
      <c r="J125" s="235" t="s">
        <v>336</v>
      </c>
      <c r="K125" s="231" t="s">
        <v>337</v>
      </c>
      <c r="L125" s="795"/>
      <c r="M125" s="795"/>
      <c r="N125" s="795"/>
      <c r="O125" s="795"/>
      <c r="P125" s="795"/>
    </row>
    <row r="126" spans="1:16" ht="15.95" customHeight="1" x14ac:dyDescent="0.2">
      <c r="A126" s="810" t="s">
        <v>440</v>
      </c>
      <c r="B126" s="810" t="s">
        <v>441</v>
      </c>
      <c r="C126" s="216" t="s">
        <v>409</v>
      </c>
      <c r="D126" s="753" t="s">
        <v>410</v>
      </c>
      <c r="E126" s="754"/>
      <c r="F126" s="755"/>
      <c r="G126" s="149">
        <v>0.32</v>
      </c>
      <c r="H126" s="772">
        <v>0.38</v>
      </c>
      <c r="I126" s="821"/>
      <c r="J126" s="228">
        <v>0.32</v>
      </c>
      <c r="K126" s="228">
        <v>0.45</v>
      </c>
      <c r="L126" s="149">
        <v>0.42</v>
      </c>
      <c r="M126" s="149">
        <v>0.42</v>
      </c>
      <c r="N126" s="149">
        <v>0.35</v>
      </c>
      <c r="O126" s="149">
        <v>0.11</v>
      </c>
      <c r="P126" s="223"/>
    </row>
    <row r="127" spans="1:16" ht="15.95" customHeight="1" x14ac:dyDescent="0.2">
      <c r="A127" s="811"/>
      <c r="B127" s="398"/>
      <c r="C127" s="216" t="s">
        <v>411</v>
      </c>
      <c r="D127" s="753" t="s">
        <v>412</v>
      </c>
      <c r="E127" s="754"/>
      <c r="F127" s="755"/>
      <c r="G127" s="149">
        <v>0.03</v>
      </c>
      <c r="H127" s="772">
        <v>0.02</v>
      </c>
      <c r="I127" s="821"/>
      <c r="J127" s="772">
        <v>0.03</v>
      </c>
      <c r="K127" s="773"/>
      <c r="L127" s="149">
        <v>0.03</v>
      </c>
      <c r="M127" s="149">
        <v>0.04</v>
      </c>
      <c r="N127" s="149">
        <v>0.03</v>
      </c>
      <c r="O127" s="149">
        <v>0.03</v>
      </c>
      <c r="P127" s="223"/>
    </row>
    <row r="128" spans="1:16" ht="15.95" customHeight="1" x14ac:dyDescent="0.2">
      <c r="A128" s="811"/>
      <c r="B128" s="398"/>
      <c r="C128" s="216" t="s">
        <v>413</v>
      </c>
      <c r="D128" s="753" t="s">
        <v>414</v>
      </c>
      <c r="E128" s="754"/>
      <c r="F128" s="755"/>
      <c r="G128" s="149">
        <v>0.02</v>
      </c>
      <c r="H128" s="772">
        <v>0.02</v>
      </c>
      <c r="I128" s="821"/>
      <c r="J128" s="772">
        <v>0.02</v>
      </c>
      <c r="K128" s="773"/>
      <c r="L128" s="149">
        <v>0.02</v>
      </c>
      <c r="M128" s="149">
        <v>0.02</v>
      </c>
      <c r="N128" s="149">
        <v>0.02</v>
      </c>
      <c r="O128" s="149">
        <v>0.02</v>
      </c>
      <c r="P128" s="223"/>
    </row>
    <row r="129" spans="1:16" ht="15.95" customHeight="1" x14ac:dyDescent="0.2">
      <c r="A129" s="811"/>
      <c r="B129" s="398"/>
      <c r="C129" s="216" t="s">
        <v>415</v>
      </c>
      <c r="D129" s="753" t="s">
        <v>416</v>
      </c>
      <c r="E129" s="754"/>
      <c r="F129" s="755"/>
      <c r="G129" s="149">
        <v>0.02</v>
      </c>
      <c r="H129" s="772">
        <v>0.02</v>
      </c>
      <c r="I129" s="821"/>
      <c r="J129" s="772">
        <v>0.02</v>
      </c>
      <c r="K129" s="773"/>
      <c r="L129" s="149">
        <v>0.02</v>
      </c>
      <c r="M129" s="149">
        <v>0.02</v>
      </c>
      <c r="N129" s="149">
        <v>0.02</v>
      </c>
      <c r="O129" s="149">
        <v>0.02</v>
      </c>
      <c r="P129" s="223"/>
    </row>
    <row r="130" spans="1:16" ht="15.95" customHeight="1" x14ac:dyDescent="0.2">
      <c r="A130" s="811"/>
      <c r="B130" s="398"/>
      <c r="C130" s="216" t="s">
        <v>417</v>
      </c>
      <c r="D130" s="753" t="s">
        <v>418</v>
      </c>
      <c r="E130" s="754"/>
      <c r="F130" s="755"/>
      <c r="G130" s="149">
        <v>0.1</v>
      </c>
      <c r="H130" s="772">
        <v>0.1</v>
      </c>
      <c r="I130" s="821"/>
      <c r="J130" s="772">
        <v>0.1</v>
      </c>
      <c r="K130" s="773"/>
      <c r="L130" s="149">
        <v>0.1</v>
      </c>
      <c r="M130" s="149">
        <v>0.1</v>
      </c>
      <c r="N130" s="149">
        <v>0.1</v>
      </c>
      <c r="O130" s="149">
        <v>0.1</v>
      </c>
      <c r="P130" s="223"/>
    </row>
    <row r="131" spans="1:16" x14ac:dyDescent="0.2">
      <c r="A131" s="811"/>
      <c r="B131" s="398"/>
      <c r="C131" s="798" t="s">
        <v>419</v>
      </c>
      <c r="D131" s="756" t="s">
        <v>420</v>
      </c>
      <c r="E131" s="212" t="s">
        <v>246</v>
      </c>
      <c r="F131" s="214">
        <v>250000</v>
      </c>
      <c r="G131" s="149">
        <v>3.9E-2</v>
      </c>
      <c r="H131" s="227">
        <v>3.9E-2</v>
      </c>
      <c r="I131" s="149">
        <v>9.5000000000000001E-2</v>
      </c>
      <c r="J131" s="772">
        <v>3.9E-2</v>
      </c>
      <c r="K131" s="773"/>
      <c r="L131" s="149">
        <v>0.127</v>
      </c>
      <c r="M131" s="149">
        <v>9.5000000000000001E-2</v>
      </c>
      <c r="N131" s="223"/>
      <c r="O131" s="149">
        <v>9.5000000000000001E-2</v>
      </c>
      <c r="P131" s="223"/>
    </row>
    <row r="132" spans="1:16" ht="16.5" x14ac:dyDescent="0.2">
      <c r="A132" s="811"/>
      <c r="B132" s="398"/>
      <c r="C132" s="799"/>
      <c r="D132" s="770"/>
      <c r="E132" s="212" t="s">
        <v>248</v>
      </c>
      <c r="F132" s="214">
        <v>500000</v>
      </c>
      <c r="G132" s="149">
        <v>0.01</v>
      </c>
      <c r="H132" s="227">
        <v>0.01</v>
      </c>
      <c r="I132" s="149">
        <v>8.1000000000000003E-2</v>
      </c>
      <c r="J132" s="772">
        <v>0.01</v>
      </c>
      <c r="K132" s="773"/>
      <c r="L132" s="149">
        <v>0.11</v>
      </c>
      <c r="M132" s="149">
        <v>8.1000000000000003E-2</v>
      </c>
      <c r="N132" s="223"/>
      <c r="O132" s="149">
        <v>8.1000000000000003E-2</v>
      </c>
      <c r="P132" s="223"/>
    </row>
    <row r="133" spans="1:16" ht="16.5" x14ac:dyDescent="0.2">
      <c r="A133" s="811"/>
      <c r="B133" s="398"/>
      <c r="C133" s="799"/>
      <c r="D133" s="770"/>
      <c r="E133" s="212" t="s">
        <v>248</v>
      </c>
      <c r="F133" s="214">
        <v>1000000</v>
      </c>
      <c r="G133" s="149">
        <v>1.2999999999999999E-2</v>
      </c>
      <c r="H133" s="227">
        <v>1.2999999999999999E-2</v>
      </c>
      <c r="I133" s="149">
        <v>7.0999999999999994E-2</v>
      </c>
      <c r="J133" s="772">
        <v>1.2999999999999999E-2</v>
      </c>
      <c r="K133" s="773"/>
      <c r="L133" s="149">
        <v>7.6999999999999999E-2</v>
      </c>
      <c r="M133" s="149">
        <v>7.0999999999999994E-2</v>
      </c>
      <c r="N133" s="223"/>
      <c r="O133" s="149">
        <v>7.0999999999999994E-2</v>
      </c>
      <c r="P133" s="223"/>
    </row>
    <row r="134" spans="1:16" ht="16.5" x14ac:dyDescent="0.2">
      <c r="A134" s="811"/>
      <c r="B134" s="398"/>
      <c r="C134" s="799"/>
      <c r="D134" s="770"/>
      <c r="E134" s="212" t="s">
        <v>248</v>
      </c>
      <c r="F134" s="214">
        <v>2500000</v>
      </c>
      <c r="G134" s="149">
        <v>1.7999999999999999E-2</v>
      </c>
      <c r="H134" s="227">
        <v>1.7999999999999999E-2</v>
      </c>
      <c r="I134" s="149">
        <v>5.1999999999999998E-2</v>
      </c>
      <c r="J134" s="772">
        <v>1.7999999999999999E-2</v>
      </c>
      <c r="K134" s="773"/>
      <c r="L134" s="149">
        <v>2.9000000000000001E-2</v>
      </c>
      <c r="M134" s="149">
        <v>5.1999999999999998E-2</v>
      </c>
      <c r="N134" s="223"/>
      <c r="O134" s="149">
        <v>5.1999999999999998E-2</v>
      </c>
      <c r="P134" s="223"/>
    </row>
    <row r="135" spans="1:16" ht="16.5" x14ac:dyDescent="0.2">
      <c r="A135" s="811"/>
      <c r="B135" s="398"/>
      <c r="C135" s="799"/>
      <c r="D135" s="770"/>
      <c r="E135" s="212" t="s">
        <v>248</v>
      </c>
      <c r="F135" s="214">
        <v>10000000</v>
      </c>
      <c r="G135" s="149">
        <v>2.1999999999999999E-2</v>
      </c>
      <c r="H135" s="227">
        <v>2.1999999999999999E-2</v>
      </c>
      <c r="I135" s="149">
        <v>4.2000000000000003E-2</v>
      </c>
      <c r="J135" s="772">
        <v>2.1999999999999999E-2</v>
      </c>
      <c r="K135" s="773"/>
      <c r="L135" s="149">
        <v>1.9E-2</v>
      </c>
      <c r="M135" s="149">
        <v>4.2000000000000003E-2</v>
      </c>
      <c r="N135" s="223"/>
      <c r="O135" s="149">
        <v>4.2000000000000003E-2</v>
      </c>
      <c r="P135" s="223"/>
    </row>
    <row r="136" spans="1:16" x14ac:dyDescent="0.2">
      <c r="A136" s="811"/>
      <c r="B136" s="398"/>
      <c r="C136" s="800"/>
      <c r="D136" s="771"/>
      <c r="E136" s="212" t="s">
        <v>250</v>
      </c>
      <c r="F136" s="213"/>
      <c r="G136" s="149">
        <v>2.1000000000000001E-2</v>
      </c>
      <c r="H136" s="227">
        <v>2.1000000000000001E-2</v>
      </c>
      <c r="I136" s="149">
        <v>0.03</v>
      </c>
      <c r="J136" s="772">
        <v>2.1000000000000001E-2</v>
      </c>
      <c r="K136" s="773"/>
      <c r="L136" s="149">
        <v>1.7999999999999999E-2</v>
      </c>
      <c r="M136" s="149">
        <v>0.03</v>
      </c>
      <c r="N136" s="223"/>
      <c r="O136" s="149">
        <v>0.03</v>
      </c>
      <c r="P136" s="223"/>
    </row>
    <row r="137" spans="1:16" ht="21" customHeight="1" x14ac:dyDescent="0.2">
      <c r="A137" s="811"/>
      <c r="B137" s="398"/>
      <c r="C137" s="216" t="s">
        <v>421</v>
      </c>
      <c r="D137" s="753" t="s">
        <v>422</v>
      </c>
      <c r="E137" s="754"/>
      <c r="F137" s="755"/>
      <c r="G137" s="149">
        <v>0.06</v>
      </c>
      <c r="H137" s="772">
        <v>0.06</v>
      </c>
      <c r="I137" s="821"/>
      <c r="J137" s="772">
        <v>0.06</v>
      </c>
      <c r="K137" s="773"/>
      <c r="L137" s="149">
        <v>0.06</v>
      </c>
      <c r="M137" s="149">
        <v>0.06</v>
      </c>
      <c r="N137" s="149">
        <v>0.06</v>
      </c>
      <c r="O137" s="149">
        <v>0.06</v>
      </c>
      <c r="P137" s="223"/>
    </row>
    <row r="138" spans="1:16" x14ac:dyDescent="0.2">
      <c r="A138" s="811"/>
      <c r="B138" s="398"/>
      <c r="C138" s="216" t="s">
        <v>423</v>
      </c>
      <c r="D138" s="753" t="s">
        <v>424</v>
      </c>
      <c r="E138" s="792"/>
      <c r="F138" s="793"/>
      <c r="G138" s="149">
        <v>0.14000000000000001</v>
      </c>
      <c r="H138" s="772">
        <v>0.09</v>
      </c>
      <c r="I138" s="821"/>
      <c r="J138" s="772">
        <v>0.15</v>
      </c>
      <c r="K138" s="773"/>
      <c r="L138" s="149">
        <v>0.12</v>
      </c>
      <c r="M138" s="149">
        <v>0.12</v>
      </c>
      <c r="N138" s="149">
        <v>0.11</v>
      </c>
      <c r="O138" s="149">
        <v>0.12</v>
      </c>
      <c r="P138" s="223"/>
    </row>
    <row r="139" spans="1:16" x14ac:dyDescent="0.2">
      <c r="A139" s="811"/>
      <c r="B139" s="398"/>
      <c r="C139" s="216" t="s">
        <v>425</v>
      </c>
      <c r="D139" s="753" t="s">
        <v>426</v>
      </c>
      <c r="E139" s="792"/>
      <c r="F139" s="793"/>
      <c r="G139" s="149">
        <v>0.41</v>
      </c>
      <c r="H139" s="772">
        <v>0.43</v>
      </c>
      <c r="I139" s="821"/>
      <c r="J139" s="772">
        <v>0.32</v>
      </c>
      <c r="K139" s="773"/>
      <c r="L139" s="149">
        <v>0.42</v>
      </c>
      <c r="M139" s="149">
        <v>0.34</v>
      </c>
      <c r="N139" s="149">
        <v>0.4</v>
      </c>
      <c r="O139" s="149">
        <v>0.42</v>
      </c>
      <c r="P139" s="223"/>
    </row>
    <row r="140" spans="1:16" x14ac:dyDescent="0.2">
      <c r="A140" s="811"/>
      <c r="B140" s="398"/>
      <c r="C140" s="823" t="s">
        <v>427</v>
      </c>
      <c r="D140" s="756" t="s">
        <v>428</v>
      </c>
      <c r="E140" s="212" t="s">
        <v>246</v>
      </c>
      <c r="F140" s="214">
        <v>500000</v>
      </c>
      <c r="G140" s="149">
        <v>0.06</v>
      </c>
      <c r="H140" s="772">
        <v>0.06</v>
      </c>
      <c r="I140" s="821"/>
      <c r="J140" s="772">
        <v>4.4999999999999998E-2</v>
      </c>
      <c r="K140" s="773"/>
      <c r="L140" s="149">
        <v>4.4999999999999998E-2</v>
      </c>
      <c r="M140" s="149">
        <v>4.4999999999999998E-2</v>
      </c>
      <c r="N140" s="149">
        <v>4.4999999999999998E-2</v>
      </c>
      <c r="O140" s="149">
        <v>4.4999999999999998E-2</v>
      </c>
      <c r="P140" s="223"/>
    </row>
    <row r="141" spans="1:16" x14ac:dyDescent="0.2">
      <c r="A141" s="811"/>
      <c r="B141" s="398"/>
      <c r="C141" s="824"/>
      <c r="D141" s="758"/>
      <c r="E141" s="212" t="s">
        <v>250</v>
      </c>
      <c r="F141" s="213"/>
      <c r="G141" s="149">
        <v>0.12</v>
      </c>
      <c r="H141" s="772">
        <v>0.12</v>
      </c>
      <c r="I141" s="821"/>
      <c r="J141" s="772">
        <v>0.09</v>
      </c>
      <c r="K141" s="773"/>
      <c r="L141" s="149">
        <v>0.09</v>
      </c>
      <c r="M141" s="149">
        <v>0.09</v>
      </c>
      <c r="N141" s="149">
        <v>0.09</v>
      </c>
      <c r="O141" s="149">
        <v>0.09</v>
      </c>
      <c r="P141" s="223"/>
    </row>
    <row r="142" spans="1:16" x14ac:dyDescent="0.2">
      <c r="A142" s="811"/>
      <c r="B142" s="398"/>
      <c r="C142" s="823" t="s">
        <v>429</v>
      </c>
      <c r="D142" s="756" t="s">
        <v>430</v>
      </c>
      <c r="E142" s="212" t="s">
        <v>246</v>
      </c>
      <c r="F142" s="214">
        <v>500000</v>
      </c>
      <c r="G142" s="149">
        <v>4.4999999999999998E-2</v>
      </c>
      <c r="H142" s="772">
        <v>4.4999999999999998E-2</v>
      </c>
      <c r="I142" s="821"/>
      <c r="J142" s="772">
        <v>3.5000000000000003E-2</v>
      </c>
      <c r="K142" s="773"/>
      <c r="L142" s="149">
        <v>3.5000000000000003E-2</v>
      </c>
      <c r="M142" s="149">
        <v>3.5000000000000003E-2</v>
      </c>
      <c r="N142" s="149">
        <v>3.5000000000000003E-2</v>
      </c>
      <c r="O142" s="149">
        <v>3.5000000000000003E-2</v>
      </c>
      <c r="P142" s="223"/>
    </row>
    <row r="143" spans="1:16" x14ac:dyDescent="0.2">
      <c r="A143" s="811"/>
      <c r="B143" s="398"/>
      <c r="C143" s="824"/>
      <c r="D143" s="758"/>
      <c r="E143" s="212" t="s">
        <v>250</v>
      </c>
      <c r="F143" s="213"/>
      <c r="G143" s="149">
        <v>0.09</v>
      </c>
      <c r="H143" s="772">
        <v>0.09</v>
      </c>
      <c r="I143" s="821"/>
      <c r="J143" s="772">
        <v>7.0000000000000007E-2</v>
      </c>
      <c r="K143" s="773"/>
      <c r="L143" s="149">
        <v>7.0000000000000007E-2</v>
      </c>
      <c r="M143" s="149">
        <v>7.0000000000000007E-2</v>
      </c>
      <c r="N143" s="149">
        <v>7.0000000000000007E-2</v>
      </c>
      <c r="O143" s="149">
        <v>7.0000000000000007E-2</v>
      </c>
      <c r="P143" s="223"/>
    </row>
    <row r="144" spans="1:16" x14ac:dyDescent="0.2">
      <c r="A144" s="811"/>
      <c r="B144" s="398"/>
      <c r="C144" s="212" t="s">
        <v>431</v>
      </c>
      <c r="D144" s="753" t="s">
        <v>432</v>
      </c>
      <c r="E144" s="754"/>
      <c r="F144" s="755"/>
      <c r="G144" s="149">
        <v>0.04</v>
      </c>
      <c r="H144" s="772">
        <v>0.04</v>
      </c>
      <c r="I144" s="821"/>
      <c r="J144" s="772">
        <v>0.04</v>
      </c>
      <c r="K144" s="773"/>
      <c r="L144" s="149">
        <v>0.04</v>
      </c>
      <c r="M144" s="149">
        <v>0.04</v>
      </c>
      <c r="N144" s="149">
        <v>0.04</v>
      </c>
      <c r="O144" s="149">
        <v>0.04</v>
      </c>
      <c r="P144" s="223"/>
    </row>
    <row r="145" spans="1:16" x14ac:dyDescent="0.2">
      <c r="A145" s="811"/>
      <c r="B145" s="398"/>
      <c r="C145" s="212" t="s">
        <v>433</v>
      </c>
      <c r="D145" s="753" t="s">
        <v>434</v>
      </c>
      <c r="E145" s="754"/>
      <c r="F145" s="755"/>
      <c r="G145" s="149">
        <v>0.25</v>
      </c>
      <c r="H145" s="772">
        <v>0.25</v>
      </c>
      <c r="I145" s="821"/>
      <c r="J145" s="772">
        <v>0.25</v>
      </c>
      <c r="K145" s="773"/>
      <c r="L145" s="149">
        <v>0.25</v>
      </c>
      <c r="M145" s="149">
        <v>0.25</v>
      </c>
      <c r="N145" s="149">
        <v>0.25</v>
      </c>
      <c r="O145" s="149">
        <v>0.25</v>
      </c>
      <c r="P145" s="223"/>
    </row>
    <row r="146" spans="1:16" x14ac:dyDescent="0.2">
      <c r="A146" s="822"/>
      <c r="B146" s="399"/>
      <c r="C146" s="212" t="s">
        <v>435</v>
      </c>
      <c r="D146" s="753" t="s">
        <v>436</v>
      </c>
      <c r="E146" s="754"/>
      <c r="F146" s="755"/>
      <c r="G146" s="149">
        <v>0.04</v>
      </c>
      <c r="H146" s="772">
        <v>0.04</v>
      </c>
      <c r="I146" s="821"/>
      <c r="J146" s="772">
        <v>0.04</v>
      </c>
      <c r="K146" s="773"/>
      <c r="L146" s="149">
        <v>0.04</v>
      </c>
      <c r="M146" s="149">
        <v>0.04</v>
      </c>
      <c r="N146" s="149">
        <v>0.04</v>
      </c>
      <c r="O146" s="149">
        <v>0.04</v>
      </c>
      <c r="P146" s="223"/>
    </row>
    <row r="147" spans="1:16" ht="9.9499999999999993" customHeight="1" x14ac:dyDescent="0.2">
      <c r="A147" s="215" t="s">
        <v>437</v>
      </c>
      <c r="B147" s="211"/>
      <c r="C147" s="211"/>
      <c r="D147" s="211"/>
      <c r="E147" s="211"/>
      <c r="F147" s="211"/>
      <c r="G147" s="211"/>
      <c r="H147" s="211"/>
      <c r="I147" s="211"/>
      <c r="J147" s="211"/>
      <c r="K147" s="211"/>
      <c r="L147" s="211"/>
      <c r="M147" s="211"/>
      <c r="N147" s="211"/>
      <c r="O147" s="211"/>
      <c r="P147" s="211"/>
    </row>
    <row r="148" spans="1:16" ht="9.9499999999999993" customHeight="1" x14ac:dyDescent="0.2">
      <c r="A148" s="215" t="s">
        <v>438</v>
      </c>
      <c r="B148" s="211"/>
      <c r="C148" s="211"/>
      <c r="D148" s="211"/>
      <c r="E148" s="211"/>
      <c r="F148" s="211"/>
      <c r="G148" s="211"/>
      <c r="H148" s="211"/>
      <c r="I148" s="211"/>
      <c r="J148" s="211"/>
      <c r="K148" s="211"/>
      <c r="L148" s="211"/>
      <c r="M148" s="211"/>
      <c r="N148" s="211"/>
      <c r="O148" s="211"/>
      <c r="P148" s="211"/>
    </row>
    <row r="149" spans="1:16" ht="9.9499999999999993" customHeight="1" x14ac:dyDescent="0.2">
      <c r="A149" s="215" t="s">
        <v>439</v>
      </c>
      <c r="B149" s="211"/>
      <c r="C149" s="211"/>
      <c r="D149" s="211"/>
      <c r="E149" s="211"/>
      <c r="F149" s="211"/>
      <c r="G149" s="211"/>
      <c r="H149" s="211"/>
      <c r="I149" s="211"/>
      <c r="J149" s="211"/>
      <c r="K149" s="211"/>
      <c r="L149" s="211"/>
      <c r="M149" s="211"/>
      <c r="N149" s="211"/>
      <c r="O149" s="211"/>
      <c r="P149" s="211"/>
    </row>
    <row r="150" spans="1:16" x14ac:dyDescent="0.2">
      <c r="A150" s="788" t="s">
        <v>464</v>
      </c>
      <c r="B150" s="831"/>
      <c r="C150" s="788" t="s">
        <v>463</v>
      </c>
      <c r="D150" s="801"/>
      <c r="E150" s="801"/>
      <c r="F150" s="789"/>
      <c r="G150" s="803" t="s">
        <v>239</v>
      </c>
      <c r="H150" s="804"/>
      <c r="I150" s="804"/>
      <c r="J150" s="804"/>
      <c r="K150" s="804"/>
      <c r="L150" s="804"/>
      <c r="M150" s="804"/>
      <c r="N150" s="804"/>
      <c r="O150" s="804"/>
      <c r="P150" s="805"/>
    </row>
    <row r="151" spans="1:16" ht="99" x14ac:dyDescent="0.2">
      <c r="A151" s="790"/>
      <c r="B151" s="769"/>
      <c r="C151" s="790"/>
      <c r="D151" s="802"/>
      <c r="E151" s="802"/>
      <c r="F151" s="791"/>
      <c r="G151" s="232" t="s">
        <v>37</v>
      </c>
      <c r="H151" s="783" t="s">
        <v>59</v>
      </c>
      <c r="I151" s="784"/>
      <c r="J151" s="783" t="s">
        <v>64</v>
      </c>
      <c r="K151" s="784"/>
      <c r="L151" s="232" t="s">
        <v>283</v>
      </c>
      <c r="M151" s="232" t="s">
        <v>17</v>
      </c>
      <c r="N151" s="232" t="s">
        <v>460</v>
      </c>
      <c r="O151" s="232" t="s">
        <v>194</v>
      </c>
      <c r="P151" s="232" t="s">
        <v>473</v>
      </c>
    </row>
    <row r="152" spans="1:16" ht="15.95" customHeight="1" x14ac:dyDescent="0.2">
      <c r="A152" s="814" t="s">
        <v>442</v>
      </c>
      <c r="B152" s="815"/>
      <c r="C152" s="218" t="s">
        <v>443</v>
      </c>
      <c r="D152" s="828" t="s">
        <v>444</v>
      </c>
      <c r="E152" s="792"/>
      <c r="F152" s="793"/>
      <c r="G152" s="219">
        <v>0.08</v>
      </c>
      <c r="H152" s="832">
        <v>0.08</v>
      </c>
      <c r="I152" s="774"/>
      <c r="J152" s="832">
        <v>0.08</v>
      </c>
      <c r="K152" s="774"/>
      <c r="L152" s="229">
        <v>0.08</v>
      </c>
      <c r="M152" s="219">
        <v>0.08</v>
      </c>
      <c r="N152" s="219">
        <v>0.08</v>
      </c>
      <c r="O152" s="219">
        <v>0.08</v>
      </c>
      <c r="P152" s="223"/>
    </row>
    <row r="153" spans="1:16" ht="15.95" customHeight="1" x14ac:dyDescent="0.2">
      <c r="A153" s="829"/>
      <c r="B153" s="830"/>
      <c r="C153" s="218" t="s">
        <v>445</v>
      </c>
      <c r="D153" s="753" t="s">
        <v>446</v>
      </c>
      <c r="E153" s="754"/>
      <c r="F153" s="755"/>
      <c r="G153" s="219">
        <v>0.02</v>
      </c>
      <c r="H153" s="832">
        <v>0.02</v>
      </c>
      <c r="I153" s="774"/>
      <c r="J153" s="832">
        <v>0.02</v>
      </c>
      <c r="K153" s="774"/>
      <c r="L153" s="229">
        <v>0.02</v>
      </c>
      <c r="M153" s="219">
        <v>0.02</v>
      </c>
      <c r="N153" s="219">
        <v>0.02</v>
      </c>
      <c r="O153" s="219">
        <v>0.02</v>
      </c>
      <c r="P153" s="223"/>
    </row>
    <row r="154" spans="1:16" ht="15.95" customHeight="1" x14ac:dyDescent="0.2">
      <c r="A154" s="829"/>
      <c r="B154" s="830"/>
      <c r="C154" s="218" t="s">
        <v>447</v>
      </c>
      <c r="D154" s="753" t="s">
        <v>448</v>
      </c>
      <c r="E154" s="754"/>
      <c r="F154" s="755"/>
      <c r="G154" s="223"/>
      <c r="H154" s="832">
        <v>0.22</v>
      </c>
      <c r="I154" s="774"/>
      <c r="J154" s="775"/>
      <c r="K154" s="776"/>
      <c r="L154" s="223"/>
      <c r="M154" s="223"/>
      <c r="N154" s="223"/>
      <c r="O154" s="223"/>
      <c r="P154" s="223"/>
    </row>
    <row r="155" spans="1:16" ht="15.95" customHeight="1" x14ac:dyDescent="0.2">
      <c r="A155" s="829"/>
      <c r="B155" s="830"/>
      <c r="C155" s="218" t="s">
        <v>449</v>
      </c>
      <c r="D155" s="753" t="s">
        <v>450</v>
      </c>
      <c r="E155" s="754"/>
      <c r="F155" s="755"/>
      <c r="G155" s="223"/>
      <c r="H155" s="775"/>
      <c r="I155" s="776"/>
      <c r="J155" s="832">
        <v>0.18</v>
      </c>
      <c r="K155" s="774"/>
      <c r="L155" s="223"/>
      <c r="M155" s="219">
        <v>0.18</v>
      </c>
      <c r="N155" s="223"/>
      <c r="O155" s="223"/>
      <c r="P155" s="223"/>
    </row>
    <row r="156" spans="1:16" ht="15.95" customHeight="1" x14ac:dyDescent="0.2">
      <c r="A156" s="816"/>
      <c r="B156" s="817"/>
      <c r="C156" s="218" t="s">
        <v>451</v>
      </c>
      <c r="D156" s="753" t="s">
        <v>452</v>
      </c>
      <c r="E156" s="792"/>
      <c r="F156" s="793"/>
      <c r="G156" s="219">
        <v>0.03</v>
      </c>
      <c r="H156" s="832">
        <v>0.03</v>
      </c>
      <c r="I156" s="774"/>
      <c r="J156" s="832">
        <v>0.03</v>
      </c>
      <c r="K156" s="774"/>
      <c r="L156" s="223"/>
      <c r="M156" s="223"/>
      <c r="N156" s="223"/>
      <c r="O156" s="223"/>
      <c r="P156" s="223"/>
    </row>
    <row r="157" spans="1:16" ht="27.75" customHeight="1" x14ac:dyDescent="0.2">
      <c r="A157" s="825" t="s">
        <v>453</v>
      </c>
      <c r="B157" s="763"/>
      <c r="C157" s="218" t="s">
        <v>454</v>
      </c>
      <c r="D157" s="753" t="s">
        <v>455</v>
      </c>
      <c r="E157" s="754"/>
      <c r="F157" s="755"/>
      <c r="G157" s="223"/>
      <c r="H157" s="775"/>
      <c r="I157" s="776"/>
      <c r="J157" s="775"/>
      <c r="K157" s="776"/>
      <c r="L157" s="223"/>
      <c r="M157" s="223"/>
      <c r="N157" s="223"/>
      <c r="O157" s="219">
        <v>2E-3</v>
      </c>
      <c r="P157" s="230">
        <v>1.5E-3</v>
      </c>
    </row>
    <row r="158" spans="1:16" ht="60.75" customHeight="1" x14ac:dyDescent="0.2">
      <c r="A158" s="826"/>
      <c r="B158" s="827"/>
      <c r="C158" s="222" t="s">
        <v>456</v>
      </c>
      <c r="D158" s="753" t="s">
        <v>457</v>
      </c>
      <c r="E158" s="754"/>
      <c r="F158" s="755"/>
      <c r="G158" s="223"/>
      <c r="H158" s="775"/>
      <c r="I158" s="776"/>
      <c r="J158" s="775"/>
      <c r="K158" s="776"/>
      <c r="L158" s="223"/>
      <c r="M158" s="223"/>
      <c r="N158" s="223"/>
      <c r="O158" s="219">
        <v>2.1999999999999999E-2</v>
      </c>
      <c r="P158" s="223"/>
    </row>
    <row r="159" spans="1:16" x14ac:dyDescent="0.2">
      <c r="A159" s="221" t="s">
        <v>458</v>
      </c>
      <c r="B159" s="217"/>
      <c r="C159" s="217"/>
      <c r="D159" s="217"/>
      <c r="E159" s="217"/>
      <c r="F159" s="217"/>
      <c r="G159" s="217"/>
      <c r="H159" s="217"/>
      <c r="I159" s="217"/>
      <c r="J159" s="217"/>
      <c r="K159" s="217"/>
      <c r="L159" s="217"/>
      <c r="M159" s="217"/>
      <c r="N159" s="217"/>
      <c r="O159" s="217"/>
      <c r="P159" s="217"/>
    </row>
    <row r="160" spans="1:16" x14ac:dyDescent="0.2">
      <c r="A160" s="221" t="s">
        <v>459</v>
      </c>
      <c r="B160" s="217"/>
      <c r="C160" s="217"/>
      <c r="D160" s="217"/>
      <c r="E160" s="217"/>
      <c r="F160" s="217"/>
      <c r="G160" s="217"/>
      <c r="H160" s="217"/>
      <c r="I160" s="217"/>
      <c r="J160" s="217"/>
      <c r="K160" s="217"/>
      <c r="L160" s="217"/>
      <c r="M160" s="217"/>
      <c r="N160" s="217"/>
      <c r="O160" s="217"/>
      <c r="P160" s="217"/>
    </row>
    <row r="163" spans="1:1" x14ac:dyDescent="0.2">
      <c r="A163" s="330" t="s">
        <v>697</v>
      </c>
    </row>
    <row r="164" spans="1:1" x14ac:dyDescent="0.2">
      <c r="A164" s="329" t="s">
        <v>696</v>
      </c>
    </row>
    <row r="165" spans="1:1" x14ac:dyDescent="0.2">
      <c r="A165" s="329" t="s">
        <v>698</v>
      </c>
    </row>
  </sheetData>
  <sheetProtection password="E51E" sheet="1" objects="1" scenarios="1"/>
  <mergeCells count="418">
    <mergeCell ref="H23:I23"/>
    <mergeCell ref="J23:K23"/>
    <mergeCell ref="H24:I24"/>
    <mergeCell ref="J24:K24"/>
    <mergeCell ref="H35:I35"/>
    <mergeCell ref="D36:F36"/>
    <mergeCell ref="H36:I36"/>
    <mergeCell ref="D37:F37"/>
    <mergeCell ref="H37:I37"/>
    <mergeCell ref="H28:I28"/>
    <mergeCell ref="J28:K28"/>
    <mergeCell ref="H25:I25"/>
    <mergeCell ref="J25:K25"/>
    <mergeCell ref="H26:I26"/>
    <mergeCell ref="J26:K26"/>
    <mergeCell ref="H27:I27"/>
    <mergeCell ref="J27:K27"/>
    <mergeCell ref="A29:P29"/>
    <mergeCell ref="D24:F24"/>
    <mergeCell ref="B25:B27"/>
    <mergeCell ref="D25:F25"/>
    <mergeCell ref="D26:F26"/>
    <mergeCell ref="D27:F27"/>
    <mergeCell ref="A19:A28"/>
    <mergeCell ref="A30:B32"/>
    <mergeCell ref="C30:F32"/>
    <mergeCell ref="G30:P30"/>
    <mergeCell ref="G31:G32"/>
    <mergeCell ref="H31:I31"/>
    <mergeCell ref="L31:L32"/>
    <mergeCell ref="H33:I33"/>
    <mergeCell ref="D34:F34"/>
    <mergeCell ref="H34:I34"/>
    <mergeCell ref="N31:N32"/>
    <mergeCell ref="O31:O32"/>
    <mergeCell ref="P31:P32"/>
    <mergeCell ref="M31:M32"/>
    <mergeCell ref="J31:K32"/>
    <mergeCell ref="A33:A62"/>
    <mergeCell ref="B33:B62"/>
    <mergeCell ref="D33:F33"/>
    <mergeCell ref="D40:F40"/>
    <mergeCell ref="H40:I40"/>
    <mergeCell ref="D41:F41"/>
    <mergeCell ref="H41:I41"/>
    <mergeCell ref="D38:F38"/>
    <mergeCell ref="H38:I38"/>
    <mergeCell ref="D39:F39"/>
    <mergeCell ref="H17:I17"/>
    <mergeCell ref="J17:K17"/>
    <mergeCell ref="H18:I18"/>
    <mergeCell ref="J18:K18"/>
    <mergeCell ref="J15:K15"/>
    <mergeCell ref="H20:I20"/>
    <mergeCell ref="J20:K20"/>
    <mergeCell ref="H21:I21"/>
    <mergeCell ref="J21:K21"/>
    <mergeCell ref="D157:F157"/>
    <mergeCell ref="D158:F158"/>
    <mergeCell ref="A157:B158"/>
    <mergeCell ref="C150:F151"/>
    <mergeCell ref="G150:P150"/>
    <mergeCell ref="D152:F152"/>
    <mergeCell ref="D153:F153"/>
    <mergeCell ref="D154:F154"/>
    <mergeCell ref="D155:F155"/>
    <mergeCell ref="D156:F156"/>
    <mergeCell ref="A152:B156"/>
    <mergeCell ref="A150:B151"/>
    <mergeCell ref="H151:I151"/>
    <mergeCell ref="J151:K151"/>
    <mergeCell ref="H152:I152"/>
    <mergeCell ref="J152:K152"/>
    <mergeCell ref="H153:I153"/>
    <mergeCell ref="J153:K153"/>
    <mergeCell ref="H154:I154"/>
    <mergeCell ref="J154:K154"/>
    <mergeCell ref="H155:I155"/>
    <mergeCell ref="J155:K155"/>
    <mergeCell ref="H156:I156"/>
    <mergeCell ref="J156:K156"/>
    <mergeCell ref="H157:I157"/>
    <mergeCell ref="J157:K157"/>
    <mergeCell ref="H158:I158"/>
    <mergeCell ref="J158:K158"/>
    <mergeCell ref="A123:B125"/>
    <mergeCell ref="C123:F125"/>
    <mergeCell ref="G123:P123"/>
    <mergeCell ref="G124:G125"/>
    <mergeCell ref="J124:K124"/>
    <mergeCell ref="L124:L125"/>
    <mergeCell ref="M124:M125"/>
    <mergeCell ref="N124:N125"/>
    <mergeCell ref="O124:O125"/>
    <mergeCell ref="P124:P125"/>
    <mergeCell ref="H124:I124"/>
    <mergeCell ref="A126:A146"/>
    <mergeCell ref="B126:B146"/>
    <mergeCell ref="D126:F126"/>
    <mergeCell ref="H126:I126"/>
    <mergeCell ref="D127:F127"/>
    <mergeCell ref="H127:I127"/>
    <mergeCell ref="D130:F130"/>
    <mergeCell ref="H130:I130"/>
    <mergeCell ref="D137:F137"/>
    <mergeCell ref="H137:I137"/>
    <mergeCell ref="D140:D141"/>
    <mergeCell ref="H140:I140"/>
    <mergeCell ref="D144:F144"/>
    <mergeCell ref="H144:I144"/>
    <mergeCell ref="C140:C141"/>
    <mergeCell ref="C142:C143"/>
    <mergeCell ref="D146:F146"/>
    <mergeCell ref="H146:I146"/>
    <mergeCell ref="C131:C136"/>
    <mergeCell ref="J127:K127"/>
    <mergeCell ref="D128:F128"/>
    <mergeCell ref="H128:I128"/>
    <mergeCell ref="J128:K128"/>
    <mergeCell ref="D129:F129"/>
    <mergeCell ref="H129:I129"/>
    <mergeCell ref="J129:K129"/>
    <mergeCell ref="J130:K130"/>
    <mergeCell ref="D131:D136"/>
    <mergeCell ref="J131:K131"/>
    <mergeCell ref="J132:K132"/>
    <mergeCell ref="J133:K133"/>
    <mergeCell ref="J134:K134"/>
    <mergeCell ref="J135:K135"/>
    <mergeCell ref="J136:K136"/>
    <mergeCell ref="J146:K146"/>
    <mergeCell ref="J140:K140"/>
    <mergeCell ref="H141:I141"/>
    <mergeCell ref="J141:K141"/>
    <mergeCell ref="D142:D143"/>
    <mergeCell ref="H142:I142"/>
    <mergeCell ref="J142:K142"/>
    <mergeCell ref="H143:I143"/>
    <mergeCell ref="J143:K143"/>
    <mergeCell ref="J144:K144"/>
    <mergeCell ref="D145:F145"/>
    <mergeCell ref="H145:I145"/>
    <mergeCell ref="J145:K145"/>
    <mergeCell ref="J137:K137"/>
    <mergeCell ref="D138:F138"/>
    <mergeCell ref="H138:I138"/>
    <mergeCell ref="J138:K138"/>
    <mergeCell ref="D139:F139"/>
    <mergeCell ref="H139:I139"/>
    <mergeCell ref="J139:K139"/>
    <mergeCell ref="A108:B110"/>
    <mergeCell ref="G108:P108"/>
    <mergeCell ref="G109:G110"/>
    <mergeCell ref="J109:K109"/>
    <mergeCell ref="L109:L110"/>
    <mergeCell ref="M109:M110"/>
    <mergeCell ref="N109:N110"/>
    <mergeCell ref="O109:O110"/>
    <mergeCell ref="P109:P110"/>
    <mergeCell ref="C108:F110"/>
    <mergeCell ref="A111:A121"/>
    <mergeCell ref="B111:B121"/>
    <mergeCell ref="D111:F111"/>
    <mergeCell ref="D112:F112"/>
    <mergeCell ref="D113:F113"/>
    <mergeCell ref="D114:F114"/>
    <mergeCell ref="D115:F115"/>
    <mergeCell ref="D116:F116"/>
    <mergeCell ref="D117:F117"/>
    <mergeCell ref="D118:F118"/>
    <mergeCell ref="D119:F119"/>
    <mergeCell ref="D120:F120"/>
    <mergeCell ref="D121:F121"/>
    <mergeCell ref="J121:K121"/>
    <mergeCell ref="J120:K120"/>
    <mergeCell ref="J119:K119"/>
    <mergeCell ref="H119:I119"/>
    <mergeCell ref="H120:I120"/>
    <mergeCell ref="H121:I121"/>
    <mergeCell ref="J118:K118"/>
    <mergeCell ref="J117:K117"/>
    <mergeCell ref="J116:K116"/>
    <mergeCell ref="H116:I116"/>
    <mergeCell ref="H117:I117"/>
    <mergeCell ref="H118:I118"/>
    <mergeCell ref="J115:K115"/>
    <mergeCell ref="J114:K114"/>
    <mergeCell ref="J113:K113"/>
    <mergeCell ref="J112:K112"/>
    <mergeCell ref="H109:I110"/>
    <mergeCell ref="H111:I111"/>
    <mergeCell ref="H112:I112"/>
    <mergeCell ref="H113:I113"/>
    <mergeCell ref="H114:I114"/>
    <mergeCell ref="H115:I115"/>
    <mergeCell ref="C82:C87"/>
    <mergeCell ref="D81:F81"/>
    <mergeCell ref="H81:I81"/>
    <mergeCell ref="D82:D87"/>
    <mergeCell ref="D78:F78"/>
    <mergeCell ref="H78:I78"/>
    <mergeCell ref="D79:F79"/>
    <mergeCell ref="H79:I79"/>
    <mergeCell ref="D80:F80"/>
    <mergeCell ref="H80:I80"/>
    <mergeCell ref="A70:A105"/>
    <mergeCell ref="B70:B105"/>
    <mergeCell ref="D101:D103"/>
    <mergeCell ref="H101:I101"/>
    <mergeCell ref="J101:K101"/>
    <mergeCell ref="H102:I102"/>
    <mergeCell ref="J102:K102"/>
    <mergeCell ref="H103:I103"/>
    <mergeCell ref="J103:K103"/>
    <mergeCell ref="D104:F104"/>
    <mergeCell ref="H104:I104"/>
    <mergeCell ref="J104:K104"/>
    <mergeCell ref="D105:F105"/>
    <mergeCell ref="H105:I105"/>
    <mergeCell ref="J105:K105"/>
    <mergeCell ref="D97:F97"/>
    <mergeCell ref="H97:I97"/>
    <mergeCell ref="J97:K97"/>
    <mergeCell ref="D70:F70"/>
    <mergeCell ref="H70:I70"/>
    <mergeCell ref="D71:F71"/>
    <mergeCell ref="H71:I71"/>
    <mergeCell ref="D72:F72"/>
    <mergeCell ref="H72:I72"/>
    <mergeCell ref="J83:K83"/>
    <mergeCell ref="J84:K84"/>
    <mergeCell ref="J85:K85"/>
    <mergeCell ref="J71:K71"/>
    <mergeCell ref="J72:K72"/>
    <mergeCell ref="D73:F73"/>
    <mergeCell ref="D98:D100"/>
    <mergeCell ref="H98:I98"/>
    <mergeCell ref="J98:K98"/>
    <mergeCell ref="H99:I99"/>
    <mergeCell ref="J99:K99"/>
    <mergeCell ref="H100:I100"/>
    <mergeCell ref="J100:K100"/>
    <mergeCell ref="D94:F94"/>
    <mergeCell ref="H94:I94"/>
    <mergeCell ref="J94:K94"/>
    <mergeCell ref="D95:F95"/>
    <mergeCell ref="H95:I95"/>
    <mergeCell ref="J95:K95"/>
    <mergeCell ref="D96:F96"/>
    <mergeCell ref="H96:I96"/>
    <mergeCell ref="J96:K96"/>
    <mergeCell ref="D91:F91"/>
    <mergeCell ref="H91:I91"/>
    <mergeCell ref="D93:F93"/>
    <mergeCell ref="H93:I93"/>
    <mergeCell ref="J93:K93"/>
    <mergeCell ref="J86:K86"/>
    <mergeCell ref="J87:K87"/>
    <mergeCell ref="J77:K77"/>
    <mergeCell ref="J78:K78"/>
    <mergeCell ref="J79:K79"/>
    <mergeCell ref="J80:K80"/>
    <mergeCell ref="D92:F92"/>
    <mergeCell ref="H92:I92"/>
    <mergeCell ref="J92:K92"/>
    <mergeCell ref="D88:F88"/>
    <mergeCell ref="H88:I88"/>
    <mergeCell ref="J88:K88"/>
    <mergeCell ref="D89:F89"/>
    <mergeCell ref="H89:I89"/>
    <mergeCell ref="J89:K89"/>
    <mergeCell ref="D90:F90"/>
    <mergeCell ref="H90:I90"/>
    <mergeCell ref="J90:K90"/>
    <mergeCell ref="J91:K91"/>
    <mergeCell ref="J81:K81"/>
    <mergeCell ref="J82:K82"/>
    <mergeCell ref="C43:C48"/>
    <mergeCell ref="H42:I42"/>
    <mergeCell ref="D43:D48"/>
    <mergeCell ref="J46:K46"/>
    <mergeCell ref="J47:K47"/>
    <mergeCell ref="J48:K48"/>
    <mergeCell ref="J76:K76"/>
    <mergeCell ref="J42:K42"/>
    <mergeCell ref="J43:K43"/>
    <mergeCell ref="J44:K44"/>
    <mergeCell ref="J45:K45"/>
    <mergeCell ref="D42:F42"/>
    <mergeCell ref="D75:F75"/>
    <mergeCell ref="H75:I75"/>
    <mergeCell ref="J75:K75"/>
    <mergeCell ref="C67:F69"/>
    <mergeCell ref="G67:P67"/>
    <mergeCell ref="G68:G69"/>
    <mergeCell ref="H68:I68"/>
    <mergeCell ref="J68:K68"/>
    <mergeCell ref="L68:L69"/>
    <mergeCell ref="M68:M69"/>
    <mergeCell ref="N68:N69"/>
    <mergeCell ref="J61:K61"/>
    <mergeCell ref="O68:O69"/>
    <mergeCell ref="P68:P69"/>
    <mergeCell ref="D77:F77"/>
    <mergeCell ref="H77:I77"/>
    <mergeCell ref="H57:I57"/>
    <mergeCell ref="H58:I58"/>
    <mergeCell ref="H59:I59"/>
    <mergeCell ref="J57:K57"/>
    <mergeCell ref="J58:K58"/>
    <mergeCell ref="J59:K59"/>
    <mergeCell ref="D60:F60"/>
    <mergeCell ref="H60:I60"/>
    <mergeCell ref="D62:F62"/>
    <mergeCell ref="H62:I62"/>
    <mergeCell ref="J60:K60"/>
    <mergeCell ref="J62:K62"/>
    <mergeCell ref="D61:F61"/>
    <mergeCell ref="H61:I61"/>
    <mergeCell ref="D76:F76"/>
    <mergeCell ref="H76:I76"/>
    <mergeCell ref="H73:I73"/>
    <mergeCell ref="J73:K73"/>
    <mergeCell ref="D74:F74"/>
    <mergeCell ref="H74:I74"/>
    <mergeCell ref="J74:K74"/>
    <mergeCell ref="A67:B69"/>
    <mergeCell ref="D49:F49"/>
    <mergeCell ref="H49:I49"/>
    <mergeCell ref="D50:F50"/>
    <mergeCell ref="H50:I50"/>
    <mergeCell ref="J49:K49"/>
    <mergeCell ref="J50:K50"/>
    <mergeCell ref="J53:K53"/>
    <mergeCell ref="J54:K54"/>
    <mergeCell ref="J55:K55"/>
    <mergeCell ref="J56:K56"/>
    <mergeCell ref="D51:F51"/>
    <mergeCell ref="H51:I51"/>
    <mergeCell ref="D52:F52"/>
    <mergeCell ref="H52:I52"/>
    <mergeCell ref="J51:K51"/>
    <mergeCell ref="J52:K52"/>
    <mergeCell ref="D53:F53"/>
    <mergeCell ref="H53:I53"/>
    <mergeCell ref="D54:D56"/>
    <mergeCell ref="H54:I54"/>
    <mergeCell ref="H55:I55"/>
    <mergeCell ref="H56:I56"/>
    <mergeCell ref="D57:D59"/>
    <mergeCell ref="J33:K33"/>
    <mergeCell ref="J34:K34"/>
    <mergeCell ref="J35:K35"/>
    <mergeCell ref="J36:K36"/>
    <mergeCell ref="J37:K37"/>
    <mergeCell ref="J38:K38"/>
    <mergeCell ref="J39:K39"/>
    <mergeCell ref="J40:K40"/>
    <mergeCell ref="J41:K41"/>
    <mergeCell ref="H39:I39"/>
    <mergeCell ref="D35:F35"/>
    <mergeCell ref="A1:P1"/>
    <mergeCell ref="C2:F3"/>
    <mergeCell ref="G2:P2"/>
    <mergeCell ref="C4:C6"/>
    <mergeCell ref="D4:F4"/>
    <mergeCell ref="D5:F5"/>
    <mergeCell ref="D6:F6"/>
    <mergeCell ref="A2:B3"/>
    <mergeCell ref="H4:I4"/>
    <mergeCell ref="J4:K4"/>
    <mergeCell ref="H5:I5"/>
    <mergeCell ref="J5:K5"/>
    <mergeCell ref="H6:I6"/>
    <mergeCell ref="J6:K6"/>
    <mergeCell ref="H3:I3"/>
    <mergeCell ref="J3:K3"/>
    <mergeCell ref="H19:I19"/>
    <mergeCell ref="J19:K19"/>
    <mergeCell ref="J9:K9"/>
    <mergeCell ref="H7:I7"/>
    <mergeCell ref="J7:K7"/>
    <mergeCell ref="H8:I8"/>
    <mergeCell ref="J8:K8"/>
    <mergeCell ref="H9:I9"/>
    <mergeCell ref="D28:F28"/>
    <mergeCell ref="H10:I10"/>
    <mergeCell ref="J10:K10"/>
    <mergeCell ref="H11:I11"/>
    <mergeCell ref="J11:K11"/>
    <mergeCell ref="H12:I12"/>
    <mergeCell ref="J12:K12"/>
    <mergeCell ref="J14:K14"/>
    <mergeCell ref="H15:I15"/>
    <mergeCell ref="H22:I22"/>
    <mergeCell ref="J22:K22"/>
    <mergeCell ref="H13:I13"/>
    <mergeCell ref="J13:K13"/>
    <mergeCell ref="H14:I14"/>
    <mergeCell ref="H16:I16"/>
    <mergeCell ref="J16:K16"/>
    <mergeCell ref="B19:B21"/>
    <mergeCell ref="D19:F19"/>
    <mergeCell ref="D20:F20"/>
    <mergeCell ref="D21:F21"/>
    <mergeCell ref="B22:B24"/>
    <mergeCell ref="D22:F22"/>
    <mergeCell ref="D23:F23"/>
    <mergeCell ref="C16:C18"/>
    <mergeCell ref="D16:D18"/>
    <mergeCell ref="A4:B18"/>
    <mergeCell ref="C13:C15"/>
    <mergeCell ref="C7:C9"/>
    <mergeCell ref="D7:D9"/>
    <mergeCell ref="D10:F10"/>
    <mergeCell ref="D11:F11"/>
    <mergeCell ref="D12:F12"/>
    <mergeCell ref="D13:D15"/>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Calcolo D.L. 36-2023</vt:lpstr>
      <vt:lpstr>Tabella-Z1</vt:lpstr>
      <vt:lpstr>Tabella-Z2</vt:lpstr>
      <vt:lpstr>'Calcolo D.L. 36-2023'!Area_stampa</vt:lpstr>
      <vt:lpstr>Categorie</vt:lpstr>
    </vt:vector>
  </TitlesOfParts>
  <Company>Studio Associato Architetti Busnardo Fauda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Studio Associato Architetti Busnardo Fauda</dc:creator>
  <cp:lastModifiedBy>Giuseppe</cp:lastModifiedBy>
  <cp:lastPrinted>2024-02-02T19:04:25Z</cp:lastPrinted>
  <dcterms:created xsi:type="dcterms:W3CDTF">2012-12-11T08:34:06Z</dcterms:created>
  <dcterms:modified xsi:type="dcterms:W3CDTF">2025-03-26T11:07:26Z</dcterms:modified>
</cp:coreProperties>
</file>